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ELIAS\ELIAS TUTORING\EAP-TUTORS\ΤΡΑ 60\2021-2022\1st Project\"/>
    </mc:Choice>
  </mc:AlternateContent>
  <xr:revisionPtr revIDLastSave="0" documentId="13_ncr:1_{7A399888-2D3F-4F41-BC81-184E390B454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ΘΕΜΑ2 ΙΣΟΖΥΓΙΟ" sheetId="4" r:id="rId1"/>
    <sheet name="ΘΕΜΑ2 ΙΣΟΛΟΓΙΣΜΟΣ" sheetId="20" r:id="rId2"/>
    <sheet name="ΘΕΜΑ3" sheetId="5" r:id="rId3"/>
    <sheet name="ΘΕΜΑ4" sheetId="21" r:id="rId4"/>
  </sheets>
  <definedNames>
    <definedName name="_xlnm._FilterDatabase" localSheetId="0" hidden="1">'ΘΕΜΑ2 ΙΣΟΖΥΓΙΟ'!$A$2:$E$15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5" i="21" l="1"/>
  <c r="D51" i="21"/>
  <c r="E51" i="21"/>
  <c r="F51" i="21"/>
  <c r="B84" i="21"/>
  <c r="D84" i="21"/>
  <c r="G51" i="21"/>
  <c r="C84" i="21"/>
  <c r="E84" i="21"/>
  <c r="G84" i="21"/>
  <c r="Q80" i="21"/>
  <c r="P80" i="21"/>
  <c r="D50" i="21"/>
  <c r="E50" i="21"/>
  <c r="F50" i="21"/>
  <c r="B83" i="21"/>
  <c r="D83" i="21"/>
  <c r="G50" i="21"/>
  <c r="C83" i="21"/>
  <c r="E83" i="21"/>
  <c r="G83" i="21"/>
  <c r="Q79" i="21"/>
  <c r="P79" i="21"/>
  <c r="D49" i="21"/>
  <c r="E49" i="21"/>
  <c r="F49" i="21"/>
  <c r="B82" i="21"/>
  <c r="D82" i="21"/>
  <c r="G49" i="21"/>
  <c r="C82" i="21"/>
  <c r="E82" i="21"/>
  <c r="G82" i="21"/>
  <c r="Q78" i="21"/>
  <c r="P78" i="21"/>
  <c r="D48" i="21"/>
  <c r="E48" i="21"/>
  <c r="F48" i="21"/>
  <c r="B81" i="21"/>
  <c r="D81" i="21"/>
  <c r="G48" i="21"/>
  <c r="C81" i="21"/>
  <c r="E81" i="21"/>
  <c r="G81" i="21"/>
  <c r="Q77" i="21"/>
  <c r="P77" i="21"/>
  <c r="D47" i="21"/>
  <c r="E47" i="21"/>
  <c r="F47" i="21"/>
  <c r="B80" i="21"/>
  <c r="D80" i="21"/>
  <c r="G47" i="21"/>
  <c r="C80" i="21"/>
  <c r="D52" i="21"/>
  <c r="E52" i="21"/>
  <c r="G52" i="21"/>
  <c r="C81" i="5"/>
  <c r="H80" i="5"/>
  <c r="D53" i="21"/>
  <c r="E53" i="21"/>
  <c r="G53" i="21"/>
  <c r="C82" i="5"/>
  <c r="H81" i="5"/>
  <c r="D69" i="5"/>
  <c r="C68" i="5"/>
  <c r="D54" i="21"/>
  <c r="E54" i="21"/>
  <c r="F54" i="21"/>
  <c r="D86" i="5"/>
  <c r="G82" i="5"/>
  <c r="D55" i="21"/>
  <c r="E55" i="21"/>
  <c r="F55" i="21"/>
  <c r="D87" i="5"/>
  <c r="G83" i="5"/>
  <c r="D56" i="21"/>
  <c r="E56" i="21"/>
  <c r="F56" i="21"/>
  <c r="D88" i="5"/>
  <c r="G84" i="5"/>
  <c r="D57" i="21"/>
  <c r="E57" i="21"/>
  <c r="F57" i="21"/>
  <c r="D89" i="5"/>
  <c r="G85" i="5"/>
  <c r="D77" i="5"/>
  <c r="C76" i="5"/>
  <c r="D58" i="21"/>
  <c r="E58" i="21"/>
  <c r="F58" i="21"/>
  <c r="D90" i="5"/>
  <c r="G86" i="5"/>
  <c r="D60" i="21"/>
  <c r="E60" i="21"/>
  <c r="F60" i="21"/>
  <c r="D91" i="5"/>
  <c r="G87" i="5"/>
  <c r="H88" i="5"/>
  <c r="D59" i="21"/>
  <c r="E59" i="21"/>
  <c r="F59" i="21"/>
  <c r="G89" i="5"/>
  <c r="H90" i="5"/>
  <c r="C99" i="5"/>
  <c r="D100" i="5"/>
  <c r="E80" i="21"/>
  <c r="G80" i="21"/>
  <c r="Q69" i="21"/>
  <c r="P69" i="21"/>
  <c r="D45" i="21"/>
  <c r="E45" i="21"/>
  <c r="F45" i="21"/>
  <c r="B78" i="21"/>
  <c r="D78" i="21"/>
  <c r="G45" i="21"/>
  <c r="C78" i="21"/>
  <c r="E78" i="21"/>
  <c r="F78" i="21"/>
  <c r="N82" i="21"/>
  <c r="D44" i="21"/>
  <c r="E44" i="21"/>
  <c r="F44" i="21"/>
  <c r="B77" i="21"/>
  <c r="D77" i="21"/>
  <c r="G44" i="21"/>
  <c r="C77" i="21"/>
  <c r="E77" i="21"/>
  <c r="F77" i="21"/>
  <c r="N81" i="21"/>
  <c r="D43" i="21"/>
  <c r="E43" i="21"/>
  <c r="F43" i="21"/>
  <c r="B76" i="21"/>
  <c r="D76" i="21"/>
  <c r="G43" i="21"/>
  <c r="C76" i="21"/>
  <c r="E76" i="21"/>
  <c r="F76" i="21"/>
  <c r="N80" i="21"/>
  <c r="D42" i="21"/>
  <c r="E42" i="21"/>
  <c r="F42" i="21"/>
  <c r="B75" i="21"/>
  <c r="D75" i="21"/>
  <c r="G42" i="21"/>
  <c r="C75" i="21"/>
  <c r="E75" i="21"/>
  <c r="F75" i="21"/>
  <c r="N79" i="21"/>
  <c r="D41" i="21"/>
  <c r="E41" i="21"/>
  <c r="F41" i="21"/>
  <c r="B74" i="21"/>
  <c r="D74" i="21"/>
  <c r="G41" i="21"/>
  <c r="C74" i="21"/>
  <c r="E74" i="21"/>
  <c r="F74" i="21"/>
  <c r="N78" i="21"/>
  <c r="D40" i="21"/>
  <c r="E40" i="21"/>
  <c r="F40" i="21"/>
  <c r="B73" i="21"/>
  <c r="D73" i="21"/>
  <c r="G40" i="21"/>
  <c r="C73" i="21"/>
  <c r="E73" i="21"/>
  <c r="F73" i="21"/>
  <c r="N77" i="21"/>
  <c r="D39" i="21"/>
  <c r="E39" i="21"/>
  <c r="F39" i="21"/>
  <c r="B72" i="21"/>
  <c r="D72" i="21"/>
  <c r="G39" i="21"/>
  <c r="C72" i="21"/>
  <c r="E72" i="21"/>
  <c r="G72" i="21"/>
  <c r="M72" i="21"/>
  <c r="D38" i="21"/>
  <c r="E38" i="21"/>
  <c r="F38" i="21"/>
  <c r="B71" i="21"/>
  <c r="D71" i="21"/>
  <c r="G38" i="21"/>
  <c r="C71" i="21"/>
  <c r="E71" i="21"/>
  <c r="F71" i="21"/>
  <c r="M71" i="21"/>
  <c r="D46" i="21"/>
  <c r="E46" i="21"/>
  <c r="F46" i="21"/>
  <c r="B79" i="21"/>
  <c r="D79" i="21"/>
  <c r="G46" i="21"/>
  <c r="C79" i="21"/>
  <c r="E79" i="21"/>
  <c r="G79" i="21"/>
  <c r="Q68" i="21"/>
  <c r="P68" i="21"/>
  <c r="N72" i="21"/>
  <c r="N73" i="21"/>
  <c r="N74" i="21"/>
  <c r="N83" i="21"/>
  <c r="N85" i="21"/>
  <c r="N70" i="21"/>
  <c r="A5" i="21"/>
  <c r="D5" i="21"/>
  <c r="E5" i="21"/>
  <c r="F5" i="21"/>
  <c r="B38" i="21"/>
  <c r="A38" i="21"/>
  <c r="G5" i="21"/>
  <c r="C38" i="21"/>
  <c r="A6" i="21"/>
  <c r="D6" i="21"/>
  <c r="E6" i="21"/>
  <c r="F6" i="21"/>
  <c r="B39" i="21"/>
  <c r="A39" i="21"/>
  <c r="G6" i="21"/>
  <c r="C39" i="21"/>
  <c r="A7" i="21"/>
  <c r="D7" i="21"/>
  <c r="E7" i="21"/>
  <c r="F7" i="21"/>
  <c r="B40" i="21"/>
  <c r="A40" i="21"/>
  <c r="G7" i="21"/>
  <c r="C40" i="21"/>
  <c r="A8" i="21"/>
  <c r="D8" i="21"/>
  <c r="E8" i="21"/>
  <c r="F8" i="21"/>
  <c r="B41" i="21"/>
  <c r="A41" i="21"/>
  <c r="G8" i="21"/>
  <c r="C41" i="21"/>
  <c r="A9" i="21"/>
  <c r="D9" i="21"/>
  <c r="E9" i="21"/>
  <c r="F9" i="21"/>
  <c r="B42" i="21"/>
  <c r="A42" i="21"/>
  <c r="G9" i="21"/>
  <c r="C42" i="21"/>
  <c r="A10" i="21"/>
  <c r="D10" i="21"/>
  <c r="E10" i="21"/>
  <c r="F10" i="21"/>
  <c r="B43" i="21"/>
  <c r="A43" i="21"/>
  <c r="G10" i="21"/>
  <c r="C43" i="21"/>
  <c r="A11" i="21"/>
  <c r="D11" i="21"/>
  <c r="E11" i="21"/>
  <c r="F11" i="21"/>
  <c r="B44" i="21"/>
  <c r="A44" i="21"/>
  <c r="G11" i="21"/>
  <c r="C44" i="21"/>
  <c r="A12" i="21"/>
  <c r="D12" i="21"/>
  <c r="E12" i="21"/>
  <c r="F12" i="21"/>
  <c r="B45" i="21"/>
  <c r="A45" i="21"/>
  <c r="G12" i="21"/>
  <c r="C45" i="21"/>
  <c r="A74" i="21"/>
  <c r="L78" i="21"/>
  <c r="A75" i="21"/>
  <c r="L79" i="21"/>
  <c r="A76" i="21"/>
  <c r="L80" i="21"/>
  <c r="A77" i="21"/>
  <c r="L81" i="21"/>
  <c r="A78" i="21"/>
  <c r="L82" i="21"/>
  <c r="A73" i="21"/>
  <c r="L77" i="21"/>
  <c r="A72" i="21"/>
  <c r="L72" i="21"/>
  <c r="A71" i="21"/>
  <c r="L71" i="21"/>
  <c r="A4" i="21"/>
  <c r="A37" i="21"/>
  <c r="A70" i="21"/>
  <c r="L69" i="21"/>
  <c r="A26" i="21"/>
  <c r="A59" i="21"/>
  <c r="D26" i="21"/>
  <c r="E26" i="21"/>
  <c r="F26" i="21"/>
  <c r="B59" i="21"/>
  <c r="G26" i="21"/>
  <c r="C59" i="21"/>
  <c r="J77" i="21"/>
  <c r="I77" i="21"/>
  <c r="A27" i="21"/>
  <c r="D27" i="21"/>
  <c r="E27" i="21"/>
  <c r="F27" i="21"/>
  <c r="B60" i="21"/>
  <c r="A60" i="21"/>
  <c r="G27" i="21"/>
  <c r="C60" i="21"/>
  <c r="J75" i="21"/>
  <c r="A25" i="21"/>
  <c r="D25" i="21"/>
  <c r="E25" i="21"/>
  <c r="F25" i="21"/>
  <c r="B58" i="21"/>
  <c r="A58" i="21"/>
  <c r="G25" i="21"/>
  <c r="C58" i="21"/>
  <c r="J72" i="21"/>
  <c r="A22" i="21"/>
  <c r="D22" i="21"/>
  <c r="E22" i="21"/>
  <c r="F22" i="21"/>
  <c r="B55" i="21"/>
  <c r="A55" i="21"/>
  <c r="G22" i="21"/>
  <c r="C55" i="21"/>
  <c r="A23" i="21"/>
  <c r="D23" i="21"/>
  <c r="E23" i="21"/>
  <c r="F23" i="21"/>
  <c r="B56" i="21"/>
  <c r="A56" i="21"/>
  <c r="G23" i="21"/>
  <c r="C56" i="21"/>
  <c r="A24" i="21"/>
  <c r="D24" i="21"/>
  <c r="E24" i="21"/>
  <c r="F24" i="21"/>
  <c r="B57" i="21"/>
  <c r="A57" i="21"/>
  <c r="G24" i="21"/>
  <c r="C57" i="21"/>
  <c r="J71" i="21"/>
  <c r="A20" i="21"/>
  <c r="D20" i="21"/>
  <c r="E20" i="21"/>
  <c r="F20" i="21"/>
  <c r="B53" i="21"/>
  <c r="A53" i="21"/>
  <c r="G20" i="21"/>
  <c r="C53" i="21"/>
  <c r="J70" i="21"/>
  <c r="I70" i="21"/>
  <c r="A21" i="21"/>
  <c r="A54" i="21"/>
  <c r="I68" i="21"/>
  <c r="A19" i="21"/>
  <c r="A52" i="21"/>
  <c r="I67" i="21"/>
  <c r="D21" i="21"/>
  <c r="E21" i="21"/>
  <c r="F21" i="21"/>
  <c r="B54" i="21"/>
  <c r="G21" i="21"/>
  <c r="C54" i="21"/>
  <c r="J68" i="21"/>
  <c r="D19" i="21"/>
  <c r="E19" i="21"/>
  <c r="F19" i="21"/>
  <c r="B52" i="21"/>
  <c r="G19" i="21"/>
  <c r="C52" i="21"/>
  <c r="J67" i="21"/>
  <c r="Q70" i="21"/>
  <c r="Q81" i="21"/>
  <c r="J69" i="21"/>
  <c r="J73" i="21"/>
  <c r="J76" i="21"/>
  <c r="J78" i="21"/>
  <c r="J80" i="21"/>
  <c r="A29" i="21"/>
  <c r="A62" i="21"/>
  <c r="A95" i="21"/>
  <c r="D97" i="5"/>
  <c r="C96" i="5"/>
  <c r="D95" i="21"/>
  <c r="C93" i="5"/>
  <c r="D94" i="5"/>
  <c r="E95" i="21"/>
  <c r="D29" i="21"/>
  <c r="E29" i="21"/>
  <c r="F29" i="21"/>
  <c r="B62" i="21"/>
  <c r="D62" i="21"/>
  <c r="G29" i="21"/>
  <c r="C62" i="21"/>
  <c r="E62" i="21"/>
  <c r="F62" i="21"/>
  <c r="B95" i="21"/>
  <c r="G62" i="21"/>
  <c r="C95" i="21"/>
  <c r="G95" i="21"/>
  <c r="F95" i="21"/>
  <c r="A28" i="21"/>
  <c r="A61" i="21"/>
  <c r="A94" i="21"/>
  <c r="C85" i="5"/>
  <c r="D94" i="21"/>
  <c r="D83" i="5"/>
  <c r="E94" i="21"/>
  <c r="D28" i="21"/>
  <c r="E28" i="21"/>
  <c r="F28" i="21"/>
  <c r="B61" i="21"/>
  <c r="D61" i="21"/>
  <c r="G28" i="21"/>
  <c r="C61" i="21"/>
  <c r="E61" i="21"/>
  <c r="F61" i="21"/>
  <c r="B94" i="21"/>
  <c r="G61" i="21"/>
  <c r="C94" i="21"/>
  <c r="G94" i="21"/>
  <c r="F94" i="21"/>
  <c r="A93" i="21"/>
  <c r="D93" i="21"/>
  <c r="E93" i="21"/>
  <c r="B93" i="21"/>
  <c r="G60" i="21"/>
  <c r="C93" i="21"/>
  <c r="G93" i="21"/>
  <c r="F93" i="21"/>
  <c r="A92" i="21"/>
  <c r="D92" i="21"/>
  <c r="E92" i="21"/>
  <c r="B92" i="21"/>
  <c r="G59" i="21"/>
  <c r="C92" i="21"/>
  <c r="G92" i="21"/>
  <c r="F92" i="21"/>
  <c r="A91" i="21"/>
  <c r="D91" i="21"/>
  <c r="E91" i="21"/>
  <c r="B91" i="21"/>
  <c r="G58" i="21"/>
  <c r="C91" i="21"/>
  <c r="G91" i="21"/>
  <c r="F91" i="21"/>
  <c r="A90" i="21"/>
  <c r="D90" i="21"/>
  <c r="E90" i="21"/>
  <c r="B90" i="21"/>
  <c r="G57" i="21"/>
  <c r="C90" i="21"/>
  <c r="G90" i="21"/>
  <c r="F90" i="21"/>
  <c r="A89" i="21"/>
  <c r="D89" i="21"/>
  <c r="E89" i="21"/>
  <c r="B89" i="21"/>
  <c r="G56" i="21"/>
  <c r="C89" i="21"/>
  <c r="G89" i="21"/>
  <c r="F89" i="21"/>
  <c r="A88" i="21"/>
  <c r="D88" i="21"/>
  <c r="E88" i="21"/>
  <c r="B88" i="21"/>
  <c r="G55" i="21"/>
  <c r="C88" i="21"/>
  <c r="G88" i="21"/>
  <c r="F88" i="21"/>
  <c r="A87" i="21"/>
  <c r="D87" i="21"/>
  <c r="E87" i="21"/>
  <c r="B87" i="21"/>
  <c r="G54" i="21"/>
  <c r="C87" i="21"/>
  <c r="G87" i="21"/>
  <c r="F87" i="21"/>
  <c r="A86" i="21"/>
  <c r="D86" i="21"/>
  <c r="E86" i="21"/>
  <c r="F53" i="21"/>
  <c r="B86" i="21"/>
  <c r="C86" i="21"/>
  <c r="G86" i="21"/>
  <c r="F86" i="21"/>
  <c r="A85" i="21"/>
  <c r="D85" i="21"/>
  <c r="E85" i="21"/>
  <c r="F52" i="21"/>
  <c r="B85" i="21"/>
  <c r="C85" i="21"/>
  <c r="G85" i="21"/>
  <c r="F85" i="21"/>
  <c r="A18" i="21"/>
  <c r="A51" i="21"/>
  <c r="A84" i="21"/>
  <c r="D18" i="21"/>
  <c r="E18" i="21"/>
  <c r="F18" i="21"/>
  <c r="B51" i="21"/>
  <c r="G18" i="21"/>
  <c r="C51" i="21"/>
  <c r="F84" i="21"/>
  <c r="A17" i="21"/>
  <c r="A50" i="21"/>
  <c r="A83" i="21"/>
  <c r="D17" i="21"/>
  <c r="E17" i="21"/>
  <c r="F17" i="21"/>
  <c r="B50" i="21"/>
  <c r="G17" i="21"/>
  <c r="C50" i="21"/>
  <c r="F83" i="21"/>
  <c r="A16" i="21"/>
  <c r="A49" i="21"/>
  <c r="A82" i="21"/>
  <c r="D16" i="21"/>
  <c r="E16" i="21"/>
  <c r="F16" i="21"/>
  <c r="B49" i="21"/>
  <c r="G16" i="21"/>
  <c r="C49" i="21"/>
  <c r="F82" i="21"/>
  <c r="A15" i="21"/>
  <c r="A48" i="21"/>
  <c r="A81" i="21"/>
  <c r="D15" i="21"/>
  <c r="E15" i="21"/>
  <c r="F15" i="21"/>
  <c r="B48" i="21"/>
  <c r="G15" i="21"/>
  <c r="C48" i="21"/>
  <c r="F81" i="21"/>
  <c r="A14" i="21"/>
  <c r="A47" i="21"/>
  <c r="A80" i="21"/>
  <c r="D14" i="21"/>
  <c r="E14" i="21"/>
  <c r="F14" i="21"/>
  <c r="B47" i="21"/>
  <c r="G14" i="21"/>
  <c r="C47" i="21"/>
  <c r="F80" i="21"/>
  <c r="A13" i="21"/>
  <c r="A46" i="21"/>
  <c r="A79" i="21"/>
  <c r="D13" i="21"/>
  <c r="E13" i="21"/>
  <c r="F13" i="21"/>
  <c r="B46" i="21"/>
  <c r="G13" i="21"/>
  <c r="C46" i="21"/>
  <c r="F79" i="21"/>
  <c r="G78" i="21"/>
  <c r="G77" i="21"/>
  <c r="G76" i="21"/>
  <c r="G75" i="21"/>
  <c r="G74" i="21"/>
  <c r="G73" i="21"/>
  <c r="F72" i="21"/>
  <c r="G71" i="21"/>
  <c r="E70" i="21"/>
  <c r="D70" i="21"/>
  <c r="E37" i="21"/>
  <c r="D37" i="21"/>
  <c r="D4" i="21"/>
  <c r="E4" i="21"/>
  <c r="F4" i="21"/>
  <c r="B37" i="21"/>
  <c r="G4" i="21"/>
  <c r="C37" i="21"/>
  <c r="F37" i="21"/>
  <c r="B70" i="21"/>
  <c r="G37" i="21"/>
  <c r="C70" i="21"/>
  <c r="G70" i="21"/>
  <c r="F70" i="21"/>
  <c r="D43" i="5"/>
  <c r="C41" i="5"/>
  <c r="C42" i="5"/>
  <c r="D60" i="5"/>
  <c r="D73" i="5"/>
  <c r="C47" i="5"/>
  <c r="F89" i="5"/>
  <c r="F82" i="5"/>
  <c r="F83" i="5"/>
  <c r="F87" i="5"/>
  <c r="F86" i="5"/>
  <c r="F85" i="5"/>
  <c r="F84" i="5"/>
  <c r="I81" i="5"/>
  <c r="I80" i="5"/>
  <c r="D81" i="5"/>
  <c r="D85" i="5"/>
  <c r="D68" i="5"/>
  <c r="D72" i="5"/>
  <c r="D79" i="5"/>
  <c r="C79" i="5"/>
  <c r="D56" i="5"/>
  <c r="D13" i="5"/>
  <c r="D5" i="5"/>
  <c r="C16" i="5"/>
  <c r="C17" i="5"/>
  <c r="D27" i="5"/>
  <c r="C26" i="5"/>
  <c r="C63" i="5"/>
  <c r="D9" i="5"/>
  <c r="D23" i="5"/>
  <c r="D34" i="5"/>
  <c r="D38" i="5"/>
  <c r="C51" i="5"/>
  <c r="C18" i="5"/>
  <c r="D52" i="5"/>
  <c r="E74" i="5"/>
  <c r="E70" i="5"/>
  <c r="D63" i="5"/>
  <c r="B30" i="21"/>
  <c r="C30" i="21"/>
  <c r="C31" i="21"/>
  <c r="D66" i="5"/>
  <c r="C66" i="5"/>
  <c r="E65" i="5"/>
  <c r="E61" i="5"/>
  <c r="E57" i="5"/>
  <c r="E44" i="5"/>
  <c r="E39" i="5"/>
  <c r="E28" i="5"/>
  <c r="E24" i="5"/>
  <c r="E16" i="20"/>
  <c r="E14" i="20"/>
  <c r="E8" i="20"/>
  <c r="E13" i="20"/>
  <c r="E3" i="20"/>
  <c r="D3" i="20"/>
  <c r="B11" i="20"/>
  <c r="B5" i="20"/>
  <c r="B4" i="20"/>
  <c r="K10" i="4"/>
  <c r="J10" i="4"/>
  <c r="D15" i="4"/>
  <c r="E15" i="4"/>
  <c r="I13" i="4"/>
  <c r="I12" i="4"/>
  <c r="I11" i="4"/>
  <c r="I10" i="4"/>
  <c r="I9" i="4"/>
  <c r="I8" i="4"/>
  <c r="I7" i="4"/>
  <c r="I6" i="4"/>
  <c r="I5" i="4"/>
  <c r="I4" i="4"/>
  <c r="I3" i="4"/>
  <c r="E4" i="20"/>
  <c r="K11" i="4"/>
  <c r="E7" i="20"/>
  <c r="K12" i="4"/>
  <c r="E11" i="20"/>
  <c r="K13" i="4"/>
  <c r="E12" i="20"/>
  <c r="D11" i="20"/>
  <c r="D12" i="20"/>
  <c r="D7" i="20"/>
  <c r="J9" i="4"/>
  <c r="B13" i="20"/>
  <c r="J8" i="4"/>
  <c r="B12" i="20"/>
  <c r="J7" i="4"/>
  <c r="J6" i="4"/>
  <c r="B10" i="20"/>
  <c r="J5" i="4"/>
  <c r="B9" i="20"/>
  <c r="A13" i="20"/>
  <c r="A12" i="20"/>
  <c r="A11" i="20"/>
  <c r="A10" i="20"/>
  <c r="A9" i="20"/>
  <c r="J3" i="4"/>
  <c r="J4" i="4"/>
  <c r="B6" i="20"/>
  <c r="A5" i="20"/>
  <c r="A4" i="20"/>
  <c r="B14" i="20"/>
  <c r="B16" i="20"/>
  <c r="E19" i="20"/>
  <c r="J13" i="4"/>
  <c r="J12" i="4"/>
  <c r="J11" i="4"/>
  <c r="K9" i="4"/>
  <c r="K8" i="4"/>
  <c r="K7" i="4"/>
  <c r="K6" i="4"/>
  <c r="K5" i="4"/>
  <c r="K4" i="4"/>
  <c r="K3" i="4"/>
  <c r="K14" i="4"/>
  <c r="J14" i="4"/>
  <c r="E78" i="5"/>
  <c r="E35" i="5"/>
  <c r="E20" i="5"/>
  <c r="E14" i="5"/>
  <c r="E6" i="5"/>
  <c r="E53" i="5"/>
  <c r="E10" i="5"/>
  <c r="E49" i="5"/>
  <c r="D14" i="4"/>
  <c r="E14" i="4"/>
  <c r="E30" i="21"/>
  <c r="D30" i="21"/>
  <c r="E31" i="21"/>
  <c r="G30" i="21"/>
  <c r="F30" i="21"/>
  <c r="G31" i="21"/>
  <c r="B63" i="21"/>
  <c r="C63" i="21"/>
  <c r="C64" i="21"/>
  <c r="E96" i="21"/>
  <c r="G96" i="21"/>
  <c r="D96" i="21"/>
  <c r="E97" i="21"/>
  <c r="F96" i="21"/>
  <c r="G97" i="21"/>
  <c r="B96" i="21"/>
  <c r="C96" i="21"/>
  <c r="C97" i="21"/>
  <c r="F63" i="21"/>
  <c r="G63" i="21"/>
  <c r="G64" i="21"/>
  <c r="D63" i="21"/>
  <c r="E63" i="21"/>
  <c r="E64" i="21"/>
  <c r="E83" i="5"/>
  <c r="E91" i="5"/>
  <c r="E94" i="5"/>
  <c r="E97" i="5"/>
  <c r="E100" i="5"/>
  <c r="C101" i="5"/>
  <c r="D101" i="5"/>
</calcChain>
</file>

<file path=xl/sharedStrings.xml><?xml version="1.0" encoding="utf-8"?>
<sst xmlns="http://schemas.openxmlformats.org/spreadsheetml/2006/main" count="251" uniqueCount="132">
  <si>
    <t>Χρεωστικό Υπόλοιπο</t>
  </si>
  <si>
    <t>Πιστωτικό Υπόλοιπο</t>
  </si>
  <si>
    <t>Λογαριασμός</t>
  </si>
  <si>
    <t>Πελάτες</t>
  </si>
  <si>
    <t>ΣΥΝΟΛΑ</t>
  </si>
  <si>
    <t>Σύνολο Μη Κυκλοφορούντος Ενεργητικού</t>
  </si>
  <si>
    <t>Κυκλοφορούν Ενεργητικό</t>
  </si>
  <si>
    <t>Σύνολο Κυκλοφορούντος Ενεργητικού</t>
  </si>
  <si>
    <t>Σύνολο Ενεργητικού</t>
  </si>
  <si>
    <t>Ίδια Κεφάλαια</t>
  </si>
  <si>
    <t>Σύνολο Ιδίων Κεφαλαίων</t>
  </si>
  <si>
    <t>Βραχυπρόθεσμες Υποχρεώσεις</t>
  </si>
  <si>
    <t>Σύνολο Βραχυπρόθεσμων Υποχρεώσεων</t>
  </si>
  <si>
    <t>Ενεργητικό</t>
  </si>
  <si>
    <t>Κατηγορία 1</t>
  </si>
  <si>
    <t>Κατηγορία 2</t>
  </si>
  <si>
    <t>Σύνολο Παθητικού &amp; Ιδίων Κεφαλαίων</t>
  </si>
  <si>
    <t>ΧΡΕΩΣΗ</t>
  </si>
  <si>
    <t>ΠΙΣΤΩΣΗ</t>
  </si>
  <si>
    <t>Προμηθευτές</t>
  </si>
  <si>
    <t>Πωλήσεις</t>
  </si>
  <si>
    <t>Αμοιβές προσωπικού</t>
  </si>
  <si>
    <t>Καταθέσεις όψεως</t>
  </si>
  <si>
    <t>Παθητικό</t>
  </si>
  <si>
    <t>Γραμμάτια πληρωτέα</t>
  </si>
  <si>
    <t>Κρατήσεις και εισφορές πληρωτέες</t>
  </si>
  <si>
    <t>Γραμμάτια εισπρακτέα</t>
  </si>
  <si>
    <t>1. Μη Κυκλοφορούν</t>
  </si>
  <si>
    <t>2. Κυκλοφορούν</t>
  </si>
  <si>
    <t>3. Ίδια Κεφάλαια</t>
  </si>
  <si>
    <t>5. Βραχυπρόθεσμο</t>
  </si>
  <si>
    <t>Ενσώματες Ακινητοποιήσεις</t>
  </si>
  <si>
    <t>Μη Κυκλοφορούν Ενεργητικό</t>
  </si>
  <si>
    <t>Εργοδοτικές εισφορές</t>
  </si>
  <si>
    <t>Εμπορεύματα</t>
  </si>
  <si>
    <t>Ταμείο</t>
  </si>
  <si>
    <t>check</t>
  </si>
  <si>
    <t>ΑΠΟΤΕΛΕΣΜΑΤΑ</t>
  </si>
  <si>
    <t>Αποτέλεσμα Εκμετάλλευσης</t>
  </si>
  <si>
    <t>"Καταχώρηση μισθοδοσίας"</t>
  </si>
  <si>
    <t>Μεταφορικά Μέσα</t>
  </si>
  <si>
    <t>Έπιπλα και Σκεύη</t>
  </si>
  <si>
    <t>Κεφάλαιο</t>
  </si>
  <si>
    <t>4. Μακροπρόθεσμο</t>
  </si>
  <si>
    <t>Μακροπρόθεσμο δάνειο</t>
  </si>
  <si>
    <t>ΚΚ - ΙΣΟΖΥΓΙΟ 31.12.2020</t>
  </si>
  <si>
    <t>ΚΚ - ΟΡΙΣΤΙΚΟ ΙΣΟΖΥΓΙΟ 31.12.2020</t>
  </si>
  <si>
    <t>Μακρπρόθεσμες Υποχρεώσεις</t>
  </si>
  <si>
    <t>Σύνολο Υποχρεώσεων</t>
  </si>
  <si>
    <t>Καταβλημένο Μετοχικό Κεφάλαιο</t>
  </si>
  <si>
    <t>"Εισφορά κεφαλαίου από Στυλιανός Στούλια"</t>
  </si>
  <si>
    <t>ΗΜΕΡΟΛΟΓΙΟ ΣΤΟΥΛΙΑΣ Α.Ε. 01/01/20Χ1 - 31/12/20Χ1</t>
  </si>
  <si>
    <t>"Τιμ. Νο 10: Αγορά επίπλων τοις μετρητοίς"</t>
  </si>
  <si>
    <t>"Τιμ. Νο 2: Αγορά εμπορευμάτων επί πιστώση"</t>
  </si>
  <si>
    <t>"Τιμ. Πωλ. Νο 7: Πώληση εμπορευμάτων"</t>
  </si>
  <si>
    <t>Έξοδα ηλεκτρικού ρεύματος</t>
  </si>
  <si>
    <t>"Λήψη λογαριασμού ηλεκτρικού ρεύματος και πληρωμή αυτού"</t>
  </si>
  <si>
    <t>"Εξόφληση από πελάτες του ημίσεως των οφειλών τους"</t>
  </si>
  <si>
    <t>Φόροι πληρωτέοι (ΦΜΥ)</t>
  </si>
  <si>
    <t>Μεταφορικά μέσα</t>
  </si>
  <si>
    <t>"Τιμ. Νο 8: Αγορά μεταφορικού μέσου"</t>
  </si>
  <si>
    <t>Απαίτηση από ασφαλιστική εταιρεία</t>
  </si>
  <si>
    <t>Ζημιά από καταστροφή μεταφορικού μέσου</t>
  </si>
  <si>
    <t>"Αναγνώριση ζημιάς και απαίτησης από την ασφαλιστική λόγω καταστροφής μεταφορικού μέσου"</t>
  </si>
  <si>
    <t>Χρεωστικοί τόκοι</t>
  </si>
  <si>
    <t>"Προεξόφληση γραμματίων λήξης 31.07.20Χ1 στην τράπεζα"</t>
  </si>
  <si>
    <t>Γραμμάτια προεξοφληθέντα</t>
  </si>
  <si>
    <t>"Ενημέρωση από την τράπεζα ότι ο πελάτης εξόφλησε τα γραμμάτια που είχαν προεξοφληθεί"</t>
  </si>
  <si>
    <t>"Τιμ. Αγοράς Νο11: Αγορά εμπορευμάτων"</t>
  </si>
  <si>
    <t>Λοιπά λειτουργικά έσοδα</t>
  </si>
  <si>
    <t>"Είσπραξη και αναγνώριση λοιπών λειτουργικών εσόδων"</t>
  </si>
  <si>
    <t>"Διόρθωση λάθους εγγραφής 2: τα έπιπλα είχαν αγορασθεί με συναλλαγματικές και όχι τοις μετρητοίς"</t>
  </si>
  <si>
    <t>Σύνολα χρέωσεων και πιστώσεων χρήσης</t>
  </si>
  <si>
    <t>Κινήσεις Περιόδου</t>
  </si>
  <si>
    <t>Χρεωστικό</t>
  </si>
  <si>
    <t>Πιστωτικό</t>
  </si>
  <si>
    <t>Χρέωση</t>
  </si>
  <si>
    <t>Πίστωση</t>
  </si>
  <si>
    <t>Προσωρινά Υπόλοιπα 31/12/2019</t>
  </si>
  <si>
    <t>Προσαρμοσμένα Υπόλοιπα 31/12/2019</t>
  </si>
  <si>
    <t>Τελικά Υπόλοιπα               31/12/2019</t>
  </si>
  <si>
    <t>Έπιπλα &amp; Σκεύη</t>
  </si>
  <si>
    <t>ΠΡΟΣΩΡΙΝΟ ΙΣΟΖΥΓΙΟ ΣΤΟΥΛΙΑΣ Α.Ε. 31/12/20Χ1</t>
  </si>
  <si>
    <t>Υπόλοιπα 1/1/20Χ1</t>
  </si>
  <si>
    <t>Υπόλοιπα 31/12/20Χ1</t>
  </si>
  <si>
    <t>ΠΡΟΣΑΡΜΟΣΜΕΝΟ ΙΣΟΖΥΓΙΟ ΣΤΟΥΛΙΑΣ Α.Ε. 31/12/20Χ1</t>
  </si>
  <si>
    <t>--------------------------------------- [Εγγραφή 1: 01/01/20Χ1] --------------------------------------------------------------</t>
  </si>
  <si>
    <t>--------------------------------------- [Εγγραφή 2: 01/01/20Χ1] --------------------------------------------------------------</t>
  </si>
  <si>
    <t>--------------------------------------- [Εγγραφή 3: 10/01/20Χ1] --------------------------------------------------------------</t>
  </si>
  <si>
    <t>--------------------------------------- [Εγγραφή 4: 30/01/20Χ1] --------------------------------------------------------------</t>
  </si>
  <si>
    <t>--------------------------------------- [Εγγραφή 5: 02/02/20Χ1] --------------------------------------------------------------</t>
  </si>
  <si>
    <t>--------------------------------------- [Εγγραφή 6: 03/03/20Χ1] --------------------------------------------------------------</t>
  </si>
  <si>
    <t>--------------------------------------- [Εγγραφή 7: 30/06/20Χ1] --------------------------------------------------------------</t>
  </si>
  <si>
    <t>--------------------------------------- [Εγγραφή 8α: 01/07/20Χ1] --------------------------------------------------------------</t>
  </si>
  <si>
    <t>--------------------------------------- [Εγγραφή 8β: 15/07/20Χ1] --------------------------------------------------------------</t>
  </si>
  <si>
    <t>--------------------------------------- [Εγγραφή 9: 16/07/20Χ1] --------------------------------------------------------------</t>
  </si>
  <si>
    <t>--------------------------------------- [Εγγραφή 10: 30/07/20Χ1] --------------------------------------------------------------</t>
  </si>
  <si>
    <t>--------------------------------------- [Εγγραφή 11: 16/08/20Χ1] --------------------------------------------------------------</t>
  </si>
  <si>
    <t>--------------------------------------- [Εγγραφή 12: 03/09/20Χ1] --------------------------------------------------------------</t>
  </si>
  <si>
    <t>--------------------------------------- [Εγγραφή 13: 05/09/20Χ1] --------------------------------------------------------------</t>
  </si>
  <si>
    <t>--------------------------------------- [Εγγραφή Προσαρμογής 14α: 31/12/20Χ1] --------------------------------------------------------------</t>
  </si>
  <si>
    <t>Κόστος πωληθέντων</t>
  </si>
  <si>
    <t>"Προσαρμογή υπολοίπου εμπορευμάτων την 31.12.20Χ1 και αναγνώριση του κόστους πωληθέντων"</t>
  </si>
  <si>
    <t>--------------------------------------- [Εγγραφή Προσαρμογής 14β: 31/12/20Χ1] --------------------------------------------------------------</t>
  </si>
  <si>
    <t>--------------------------------------- [Εγγραφή Προσαρμογής 14γ: 31/12/20Χ1] --------------------------------------------------------------</t>
  </si>
  <si>
    <t>Αποσβέσεις (έξοδο)</t>
  </si>
  <si>
    <t>Αποσβεσμένα έπιπλα &amp; σκεύη</t>
  </si>
  <si>
    <t>"Υπολογισμός αποσβέσεων έτους"</t>
  </si>
  <si>
    <t>ΟΡΙΣΤΙΚΟ ΙΣΟΖΥΓΙΟ ΣΤΟΥΛΙΑΣ Α.Ε. 31/12/20Χ1</t>
  </si>
  <si>
    <t>Σύνολα χρέωσεων και πιστώσεων προσαρμογών</t>
  </si>
  <si>
    <t>Αποτέλεσμα εκμετάλλευσης</t>
  </si>
  <si>
    <t>--------------------------------------- [Εγγραφή Προσδιορισμού Αποτελέσματος 2: 31/12/20Χ1] --------------------------------------------------------------</t>
  </si>
  <si>
    <t>--------------------------------------- [Εγγραφή Προσδιορισμού Αποτελέσματος 3: 31/12/20Χ1] --------------------------------------------------------------</t>
  </si>
  <si>
    <t>--------------------------------------- [Εγγραφή Προσδιορισμού Αποτελέσματος 1: 31/12/20Χ1] -----------------------</t>
  </si>
  <si>
    <t>Αποτέλεσμα χρήσης</t>
  </si>
  <si>
    <t>--------------------------------------- [Εγγραφή Προσδιορισμού Αποτελέσματος 4: 31/12/20Χ1] --------------------------------------------------------------</t>
  </si>
  <si>
    <t>--------------------------------------- [Εγγραφή Μεταφοράς Αποτελέσματος 4: 31/12/20Χ1] --------------------------------------------------------------</t>
  </si>
  <si>
    <t>Αποτελέσματα εις νέον</t>
  </si>
  <si>
    <t>Σύνολα χρέωσεων και πιστώσεων εγγραφών προσδιορισμού αποτελέσματος</t>
  </si>
  <si>
    <t>Μικτό Κέρδος</t>
  </si>
  <si>
    <t>Έξοδα διοίκησης &amp; διάθεσης</t>
  </si>
  <si>
    <t>Αποσβέσεις</t>
  </si>
  <si>
    <t>Λειτουργικό Αποτέλεσμα</t>
  </si>
  <si>
    <t>Πιστωτικοί τόκοι</t>
  </si>
  <si>
    <t>Σύνολο Ενσώματων Ακινητοποιήσεων</t>
  </si>
  <si>
    <t>Αποτέλεσμα προ φόρων</t>
  </si>
  <si>
    <t>Φόρος</t>
  </si>
  <si>
    <t>Καθαρά Κέρδη</t>
  </si>
  <si>
    <t>ΑΠΟΤΕΛΕΣΜΑΤΑ ΧΡΗΣΗΣ ΣΤΟΥΛΙΑΣ Α.Ε.                   1/1/20Χ1 έως 31/12/20Χ1</t>
  </si>
  <si>
    <t>ΙΣΟΛΟΓΙΣΜΟΣ ΣΤΡΟΥΛΙΑΣ Α.Ε. 31.12.20Χ1</t>
  </si>
  <si>
    <t>Μείον: Αποσβεσμένα μεταφορικά μέσα</t>
  </si>
  <si>
    <t>ΙΣΟΛΟΓΙΣΜΟΣ ΚΚ 31.12.20Χ0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</si>
</sst>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(#,##0.00\)"/>
    <numFmt numFmtId="165" formatCode="#,##0.00\ [$€-1]_);[Red]\(#,##0.00\ [$€-1]\)"/>
    <numFmt numFmtId="166" formatCode="#,##0.00\ [$€-1];[Red]#,##0.00\ [$€-1]"/>
  </numFmts>
  <fonts count="15" x14ac:knownFonts="1"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u/>
      <sz val="11"/>
      <color theme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i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i/>
      <sz val="12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sz val="12"/>
      <color rgb="FF000000"/>
      <name val="Times New Roman"/>
      <family val="1"/>
      <charset val="161"/>
    </font>
    <font>
      <sz val="12"/>
      <color theme="1"/>
      <name val="Times New Roman"/>
      <family val="1"/>
      <charset val="161"/>
    </font>
    <font>
      <b/>
      <i/>
      <sz val="12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  <font>
      <i/>
      <sz val="12"/>
      <color theme="1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106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8">
    <xf numFmtId="0" fontId="0" fillId="0" borderId="0" xfId="0"/>
    <xf numFmtId="0" fontId="4" fillId="0" borderId="5" xfId="0" applyFont="1" applyBorder="1"/>
    <xf numFmtId="0" fontId="5" fillId="0" borderId="2" xfId="0" applyFont="1" applyBorder="1"/>
    <xf numFmtId="0" fontId="4" fillId="0" borderId="0" xfId="0" applyFont="1" applyBorder="1"/>
    <xf numFmtId="165" fontId="5" fillId="0" borderId="6" xfId="0" applyNumberFormat="1" applyFont="1" applyBorder="1"/>
    <xf numFmtId="0" fontId="6" fillId="0" borderId="5" xfId="0" applyFont="1" applyBorder="1"/>
    <xf numFmtId="165" fontId="5" fillId="0" borderId="0" xfId="0" applyNumberFormat="1" applyFont="1" applyBorder="1"/>
    <xf numFmtId="0" fontId="5" fillId="0" borderId="0" xfId="0" applyFont="1" applyBorder="1"/>
    <xf numFmtId="0" fontId="5" fillId="0" borderId="5" xfId="0" applyFont="1" applyBorder="1"/>
    <xf numFmtId="165" fontId="5" fillId="0" borderId="19" xfId="0" applyNumberFormat="1" applyFont="1" applyBorder="1"/>
    <xf numFmtId="165" fontId="4" fillId="0" borderId="6" xfId="0" applyNumberFormat="1" applyFont="1" applyBorder="1"/>
    <xf numFmtId="165" fontId="4" fillId="0" borderId="0" xfId="0" applyNumberFormat="1" applyFont="1" applyBorder="1"/>
    <xf numFmtId="164" fontId="5" fillId="0" borderId="0" xfId="0" applyNumberFormat="1" applyFont="1" applyBorder="1"/>
    <xf numFmtId="0" fontId="3" fillId="0" borderId="0" xfId="0" applyFont="1" applyBorder="1"/>
    <xf numFmtId="0" fontId="5" fillId="0" borderId="7" xfId="0" applyFont="1" applyBorder="1"/>
    <xf numFmtId="165" fontId="5" fillId="0" borderId="8" xfId="0" applyNumberFormat="1" applyFont="1" applyBorder="1"/>
    <xf numFmtId="0" fontId="5" fillId="0" borderId="9" xfId="0" applyFont="1" applyBorder="1"/>
    <xf numFmtId="0" fontId="5" fillId="0" borderId="8" xfId="0" applyFont="1" applyBorder="1"/>
    <xf numFmtId="165" fontId="5" fillId="0" borderId="10" xfId="0" applyNumberFormat="1" applyFont="1" applyBorder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/>
    <xf numFmtId="165" fontId="5" fillId="0" borderId="0" xfId="0" applyNumberFormat="1" applyFont="1" applyFill="1" applyBorder="1"/>
    <xf numFmtId="165" fontId="5" fillId="0" borderId="6" xfId="0" applyNumberFormat="1" applyFont="1" applyFill="1" applyBorder="1"/>
    <xf numFmtId="165" fontId="5" fillId="0" borderId="1" xfId="0" applyNumberFormat="1" applyFont="1" applyFill="1" applyBorder="1"/>
    <xf numFmtId="165" fontId="5" fillId="0" borderId="4" xfId="0" applyNumberFormat="1" applyFont="1" applyFill="1" applyBorder="1"/>
    <xf numFmtId="165" fontId="3" fillId="0" borderId="8" xfId="0" applyNumberFormat="1" applyFont="1" applyFill="1" applyBorder="1"/>
    <xf numFmtId="165" fontId="3" fillId="0" borderId="10" xfId="0" applyNumberFormat="1" applyFont="1" applyFill="1" applyBorder="1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40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vertical="center" wrapText="1"/>
    </xf>
    <xf numFmtId="0" fontId="5" fillId="0" borderId="21" xfId="0" applyFont="1" applyBorder="1" applyAlignment="1">
      <alignment vertical="center"/>
    </xf>
    <xf numFmtId="165" fontId="5" fillId="0" borderId="0" xfId="0" applyNumberFormat="1" applyFont="1" applyAlignment="1">
      <alignment vertical="center" wrapText="1"/>
    </xf>
    <xf numFmtId="165" fontId="5" fillId="0" borderId="11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0" xfId="0" applyFont="1" applyAlignment="1">
      <alignment vertical="center"/>
    </xf>
    <xf numFmtId="40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5" fontId="5" fillId="0" borderId="22" xfId="0" applyNumberFormat="1" applyFont="1" applyBorder="1" applyAlignment="1">
      <alignment vertical="center"/>
    </xf>
    <xf numFmtId="165" fontId="4" fillId="0" borderId="2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5" fillId="0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horizontal="center" vertical="center" wrapText="1"/>
    </xf>
    <xf numFmtId="165" fontId="3" fillId="3" borderId="0" xfId="0" quotePrefix="1" applyNumberFormat="1" applyFont="1" applyFill="1" applyAlignment="1">
      <alignment vertical="center" wrapText="1"/>
    </xf>
    <xf numFmtId="165" fontId="5" fillId="3" borderId="0" xfId="0" applyNumberFormat="1" applyFont="1" applyFill="1" applyAlignment="1">
      <alignment vertical="center" wrapText="1"/>
    </xf>
    <xf numFmtId="165" fontId="4" fillId="3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165" fontId="3" fillId="0" borderId="0" xfId="0" quotePrefix="1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/>
    <xf numFmtId="49" fontId="3" fillId="0" borderId="13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/>
    </xf>
    <xf numFmtId="165" fontId="3" fillId="0" borderId="1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3" fillId="0" borderId="8" xfId="0" applyFont="1" applyFill="1" applyBorder="1"/>
    <xf numFmtId="49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/>
    <xf numFmtId="165" fontId="5" fillId="3" borderId="0" xfId="0" applyNumberFormat="1" applyFont="1" applyFill="1"/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Border="1"/>
    <xf numFmtId="165" fontId="4" fillId="0" borderId="0" xfId="0" applyNumberFormat="1" applyFont="1" applyFill="1" applyBorder="1"/>
    <xf numFmtId="165" fontId="4" fillId="0" borderId="6" xfId="0" applyNumberFormat="1" applyFont="1" applyFill="1" applyBorder="1"/>
    <xf numFmtId="49" fontId="5" fillId="0" borderId="3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165" fontId="5" fillId="0" borderId="20" xfId="0" applyNumberFormat="1" applyFont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5" fontId="3" fillId="0" borderId="6" xfId="0" applyNumberFormat="1" applyFont="1" applyBorder="1"/>
    <xf numFmtId="165" fontId="5" fillId="0" borderId="4" xfId="0" applyNumberFormat="1" applyFont="1" applyBorder="1"/>
    <xf numFmtId="165" fontId="4" fillId="0" borderId="23" xfId="0" applyNumberFormat="1" applyFont="1" applyBorder="1"/>
    <xf numFmtId="0" fontId="7" fillId="0" borderId="5" xfId="0" applyFont="1" applyBorder="1"/>
    <xf numFmtId="165" fontId="7" fillId="0" borderId="20" xfId="0" applyNumberFormat="1" applyFont="1" applyBorder="1"/>
    <xf numFmtId="0" fontId="8" fillId="0" borderId="2" xfId="0" applyFont="1" applyBorder="1"/>
    <xf numFmtId="0" fontId="7" fillId="0" borderId="0" xfId="0" applyFont="1" applyBorder="1"/>
    <xf numFmtId="165" fontId="7" fillId="0" borderId="12" xfId="0" applyNumberFormat="1" applyFont="1" applyBorder="1"/>
    <xf numFmtId="49" fontId="9" fillId="0" borderId="24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 wrapText="1"/>
    </xf>
    <xf numFmtId="165" fontId="9" fillId="0" borderId="19" xfId="0" applyNumberFormat="1" applyFont="1" applyBorder="1" applyAlignment="1">
      <alignment horizontal="center" wrapText="1"/>
    </xf>
    <xf numFmtId="165" fontId="9" fillId="0" borderId="29" xfId="0" applyNumberFormat="1" applyFont="1" applyBorder="1" applyAlignment="1">
      <alignment horizontal="center"/>
    </xf>
    <xf numFmtId="165" fontId="9" fillId="0" borderId="19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 wrapText="1"/>
    </xf>
    <xf numFmtId="0" fontId="10" fillId="0" borderId="30" xfId="0" applyFont="1" applyBorder="1"/>
    <xf numFmtId="165" fontId="11" fillId="0" borderId="0" xfId="0" applyNumberFormat="1" applyFont="1"/>
    <xf numFmtId="165" fontId="11" fillId="0" borderId="22" xfId="0" applyNumberFormat="1" applyFont="1" applyBorder="1"/>
    <xf numFmtId="165" fontId="11" fillId="0" borderId="31" xfId="0" applyNumberFormat="1" applyFont="1" applyBorder="1"/>
    <xf numFmtId="165" fontId="11" fillId="0" borderId="6" xfId="0" applyNumberFormat="1" applyFont="1" applyBorder="1"/>
    <xf numFmtId="0" fontId="11" fillId="0" borderId="28" xfId="0" applyFont="1" applyBorder="1"/>
    <xf numFmtId="165" fontId="11" fillId="0" borderId="1" xfId="0" applyNumberFormat="1" applyFont="1" applyBorder="1"/>
    <xf numFmtId="165" fontId="11" fillId="0" borderId="19" xfId="0" applyNumberFormat="1" applyFont="1" applyBorder="1"/>
    <xf numFmtId="165" fontId="11" fillId="0" borderId="29" xfId="0" applyNumberFormat="1" applyFont="1" applyBorder="1"/>
    <xf numFmtId="165" fontId="11" fillId="0" borderId="4" xfId="0" applyNumberFormat="1" applyFont="1" applyBorder="1"/>
    <xf numFmtId="0" fontId="9" fillId="0" borderId="32" xfId="0" applyFont="1" applyBorder="1"/>
    <xf numFmtId="165" fontId="9" fillId="0" borderId="8" xfId="0" applyNumberFormat="1" applyFont="1" applyBorder="1"/>
    <xf numFmtId="165" fontId="9" fillId="0" borderId="33" xfId="0" applyNumberFormat="1" applyFont="1" applyBorder="1"/>
    <xf numFmtId="165" fontId="9" fillId="0" borderId="34" xfId="0" applyNumberFormat="1" applyFont="1" applyBorder="1"/>
    <xf numFmtId="165" fontId="9" fillId="0" borderId="10" xfId="0" applyNumberFormat="1" applyFont="1" applyBorder="1"/>
    <xf numFmtId="0" fontId="11" fillId="0" borderId="0" xfId="0" applyFont="1"/>
    <xf numFmtId="0" fontId="11" fillId="0" borderId="0" xfId="0" applyFont="1" applyAlignment="1">
      <alignment vertical="center" wrapText="1"/>
    </xf>
    <xf numFmtId="165" fontId="9" fillId="0" borderId="29" xfId="0" applyNumberFormat="1" applyFont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66" fontId="3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11" fillId="0" borderId="0" xfId="0" applyNumberFormat="1" applyFont="1"/>
    <xf numFmtId="0" fontId="12" fillId="0" borderId="5" xfId="0" applyFont="1" applyBorder="1"/>
    <xf numFmtId="0" fontId="13" fillId="0" borderId="0" xfId="0" applyFont="1"/>
    <xf numFmtId="0" fontId="11" fillId="0" borderId="2" xfId="0" applyFont="1" applyBorder="1"/>
    <xf numFmtId="0" fontId="12" fillId="0" borderId="0" xfId="0" applyFont="1"/>
    <xf numFmtId="0" fontId="11" fillId="0" borderId="3" xfId="0" applyFont="1" applyBorder="1"/>
    <xf numFmtId="0" fontId="14" fillId="0" borderId="5" xfId="0" applyFont="1" applyBorder="1"/>
    <xf numFmtId="165" fontId="12" fillId="0" borderId="6" xfId="0" applyNumberFormat="1" applyFont="1" applyBorder="1"/>
    <xf numFmtId="0" fontId="11" fillId="0" borderId="5" xfId="0" applyFont="1" applyBorder="1"/>
    <xf numFmtId="165" fontId="11" fillId="0" borderId="12" xfId="0" applyNumberFormat="1" applyFont="1" applyBorder="1"/>
    <xf numFmtId="165" fontId="11" fillId="0" borderId="11" xfId="0" applyNumberFormat="1" applyFont="1" applyBorder="1"/>
    <xf numFmtId="165" fontId="14" fillId="0" borderId="0" xfId="0" applyNumberFormat="1" applyFont="1"/>
    <xf numFmtId="0" fontId="9" fillId="0" borderId="7" xfId="0" applyFont="1" applyBorder="1"/>
    <xf numFmtId="165" fontId="12" fillId="0" borderId="0" xfId="0" applyNumberFormat="1" applyFont="1"/>
    <xf numFmtId="0" fontId="9" fillId="0" borderId="5" xfId="0" applyFont="1" applyBorder="1"/>
    <xf numFmtId="165" fontId="9" fillId="0" borderId="20" xfId="0" applyNumberFormat="1" applyFont="1" applyBorder="1"/>
    <xf numFmtId="0" fontId="9" fillId="0" borderId="0" xfId="0" applyFont="1"/>
    <xf numFmtId="165" fontId="9" fillId="0" borderId="12" xfId="0" applyNumberFormat="1" applyFont="1" applyBorder="1"/>
    <xf numFmtId="0" fontId="11" fillId="0" borderId="7" xfId="0" applyFont="1" applyBorder="1"/>
    <xf numFmtId="165" fontId="11" fillId="0" borderId="8" xfId="0" applyNumberFormat="1" applyFont="1" applyBorder="1"/>
    <xf numFmtId="0" fontId="11" fillId="0" borderId="9" xfId="0" applyFont="1" applyBorder="1"/>
    <xf numFmtId="0" fontId="11" fillId="0" borderId="8" xfId="0" applyFont="1" applyBorder="1"/>
    <xf numFmtId="165" fontId="11" fillId="0" borderId="10" xfId="0" applyNumberFormat="1" applyFont="1" applyBorder="1"/>
    <xf numFmtId="0" fontId="11" fillId="0" borderId="5" xfId="0" applyFont="1" applyBorder="1" applyAlignment="1"/>
    <xf numFmtId="165" fontId="14" fillId="0" borderId="35" xfId="0" applyNumberFormat="1" applyFont="1" applyBorder="1"/>
    <xf numFmtId="49" fontId="3" fillId="0" borderId="16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wrapText="1"/>
    </xf>
    <xf numFmtId="49" fontId="9" fillId="0" borderId="21" xfId="0" applyNumberFormat="1" applyFont="1" applyBorder="1" applyAlignment="1">
      <alignment horizontal="center" wrapText="1"/>
    </xf>
    <xf numFmtId="49" fontId="9" fillId="0" borderId="25" xfId="0" applyNumberFormat="1" applyFont="1" applyBorder="1" applyAlignment="1">
      <alignment horizontal="center" wrapText="1"/>
    </xf>
    <xf numFmtId="49" fontId="9" fillId="0" borderId="27" xfId="0" applyNumberFormat="1" applyFont="1" applyBorder="1" applyAlignment="1">
      <alignment horizontal="center" wrapText="1"/>
    </xf>
    <xf numFmtId="49" fontId="9" fillId="0" borderId="16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center"/>
    </xf>
    <xf numFmtId="49" fontId="9" fillId="0" borderId="18" xfId="0" applyNumberFormat="1" applyFont="1" applyBorder="1" applyAlignment="1">
      <alignment horizontal="center"/>
    </xf>
    <xf numFmtId="49" fontId="9" fillId="0" borderId="25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/>
    </xf>
    <xf numFmtId="49" fontId="9" fillId="0" borderId="26" xfId="0" applyNumberFormat="1" applyFont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</cellXfs>
  <cellStyles count="10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showGridLines="0" topLeftCell="D1" zoomScaleNormal="100" workbookViewId="0">
      <selection activeCell="G1" sqref="G1:K14"/>
    </sheetView>
  </sheetViews>
  <sheetFormatPr defaultColWidth="8.85546875" defaultRowHeight="15.75" x14ac:dyDescent="0.25"/>
  <cols>
    <col min="1" max="1" width="15.5703125" style="73" bestFit="1" customWidth="1"/>
    <col min="2" max="2" width="28.28515625" style="73" bestFit="1" customWidth="1"/>
    <col min="3" max="3" width="35.85546875" style="60" bestFit="1" customWidth="1"/>
    <col min="4" max="4" width="21.140625" style="74" bestFit="1" customWidth="1"/>
    <col min="5" max="5" width="20.85546875" style="74" bestFit="1" customWidth="1"/>
    <col min="6" max="6" width="8.85546875" style="60"/>
    <col min="7" max="7" width="15.7109375" style="60" bestFit="1" customWidth="1"/>
    <col min="8" max="8" width="28.28515625" style="60" bestFit="1" customWidth="1"/>
    <col min="9" max="9" width="24.140625" style="60" bestFit="1" customWidth="1"/>
    <col min="10" max="10" width="21.7109375" style="60" bestFit="1" customWidth="1"/>
    <col min="11" max="11" width="21.140625" style="60" bestFit="1" customWidth="1"/>
    <col min="12" max="16384" width="8.85546875" style="60"/>
  </cols>
  <sheetData>
    <row r="1" spans="1:11" x14ac:dyDescent="0.25">
      <c r="A1" s="151" t="s">
        <v>45</v>
      </c>
      <c r="B1" s="152"/>
      <c r="C1" s="152"/>
      <c r="D1" s="152"/>
      <c r="E1" s="153"/>
      <c r="G1" s="151" t="s">
        <v>46</v>
      </c>
      <c r="H1" s="152"/>
      <c r="I1" s="152"/>
      <c r="J1" s="152"/>
      <c r="K1" s="153"/>
    </row>
    <row r="2" spans="1:11" s="66" customFormat="1" x14ac:dyDescent="0.25">
      <c r="A2" s="61" t="s">
        <v>14</v>
      </c>
      <c r="B2" s="62" t="s">
        <v>15</v>
      </c>
      <c r="C2" s="63" t="s">
        <v>2</v>
      </c>
      <c r="D2" s="64" t="s">
        <v>0</v>
      </c>
      <c r="E2" s="65" t="s">
        <v>1</v>
      </c>
      <c r="G2" s="61" t="s">
        <v>14</v>
      </c>
      <c r="H2" s="62" t="s">
        <v>15</v>
      </c>
      <c r="I2" s="63" t="s">
        <v>2</v>
      </c>
      <c r="J2" s="64" t="s">
        <v>0</v>
      </c>
      <c r="K2" s="65" t="s">
        <v>1</v>
      </c>
    </row>
    <row r="3" spans="1:11" x14ac:dyDescent="0.25">
      <c r="A3" s="67" t="s">
        <v>13</v>
      </c>
      <c r="B3" s="68" t="s">
        <v>27</v>
      </c>
      <c r="C3" s="25" t="s">
        <v>41</v>
      </c>
      <c r="D3" s="26">
        <v>1050</v>
      </c>
      <c r="E3" s="27"/>
      <c r="G3" s="67" t="s">
        <v>13</v>
      </c>
      <c r="H3" s="68" t="s">
        <v>27</v>
      </c>
      <c r="I3" s="25" t="str">
        <f t="shared" ref="I3:I13" si="0">C3</f>
        <v>Έπιπλα και Σκεύη</v>
      </c>
      <c r="J3" s="26">
        <f t="shared" ref="J3:J13" si="1">D3</f>
        <v>1050</v>
      </c>
      <c r="K3" s="27">
        <f t="shared" ref="K3:K13" si="2">E3</f>
        <v>0</v>
      </c>
    </row>
    <row r="4" spans="1:11" x14ac:dyDescent="0.25">
      <c r="A4" s="67" t="s">
        <v>13</v>
      </c>
      <c r="B4" s="68" t="s">
        <v>27</v>
      </c>
      <c r="C4" s="25" t="s">
        <v>40</v>
      </c>
      <c r="D4" s="26">
        <v>2500</v>
      </c>
      <c r="E4" s="27"/>
      <c r="G4" s="67" t="s">
        <v>13</v>
      </c>
      <c r="H4" s="68" t="s">
        <v>27</v>
      </c>
      <c r="I4" s="25" t="str">
        <f t="shared" si="0"/>
        <v>Μεταφορικά Μέσα</v>
      </c>
      <c r="J4" s="26">
        <f t="shared" si="1"/>
        <v>2500</v>
      </c>
      <c r="K4" s="27">
        <f t="shared" si="2"/>
        <v>0</v>
      </c>
    </row>
    <row r="5" spans="1:11" x14ac:dyDescent="0.25">
      <c r="A5" s="67" t="s">
        <v>13</v>
      </c>
      <c r="B5" s="68" t="s">
        <v>28</v>
      </c>
      <c r="C5" s="25" t="s">
        <v>34</v>
      </c>
      <c r="D5" s="26">
        <v>1500</v>
      </c>
      <c r="E5" s="27"/>
      <c r="G5" s="67" t="s">
        <v>13</v>
      </c>
      <c r="H5" s="68" t="s">
        <v>28</v>
      </c>
      <c r="I5" s="25" t="str">
        <f t="shared" si="0"/>
        <v>Εμπορεύματα</v>
      </c>
      <c r="J5" s="26">
        <f t="shared" si="1"/>
        <v>1500</v>
      </c>
      <c r="K5" s="27">
        <f t="shared" si="2"/>
        <v>0</v>
      </c>
    </row>
    <row r="6" spans="1:11" x14ac:dyDescent="0.25">
      <c r="A6" s="67" t="s">
        <v>13</v>
      </c>
      <c r="B6" s="68" t="s">
        <v>28</v>
      </c>
      <c r="C6" s="25" t="s">
        <v>3</v>
      </c>
      <c r="D6" s="26">
        <v>880</v>
      </c>
      <c r="E6" s="27"/>
      <c r="G6" s="67" t="s">
        <v>13</v>
      </c>
      <c r="H6" s="68" t="s">
        <v>28</v>
      </c>
      <c r="I6" s="25" t="str">
        <f t="shared" si="0"/>
        <v>Πελάτες</v>
      </c>
      <c r="J6" s="26">
        <f t="shared" si="1"/>
        <v>880</v>
      </c>
      <c r="K6" s="27">
        <f t="shared" si="2"/>
        <v>0</v>
      </c>
    </row>
    <row r="7" spans="1:11" x14ac:dyDescent="0.25">
      <c r="A7" s="67" t="s">
        <v>13</v>
      </c>
      <c r="B7" s="68" t="s">
        <v>28</v>
      </c>
      <c r="C7" s="25" t="s">
        <v>26</v>
      </c>
      <c r="D7" s="26">
        <v>800</v>
      </c>
      <c r="E7" s="27"/>
      <c r="G7" s="67" t="s">
        <v>13</v>
      </c>
      <c r="H7" s="68" t="s">
        <v>28</v>
      </c>
      <c r="I7" s="25" t="str">
        <f t="shared" si="0"/>
        <v>Γραμμάτια εισπρακτέα</v>
      </c>
      <c r="J7" s="26">
        <f t="shared" si="1"/>
        <v>800</v>
      </c>
      <c r="K7" s="27">
        <f t="shared" si="2"/>
        <v>0</v>
      </c>
    </row>
    <row r="8" spans="1:11" x14ac:dyDescent="0.25">
      <c r="A8" s="67" t="s">
        <v>13</v>
      </c>
      <c r="B8" s="68" t="s">
        <v>28</v>
      </c>
      <c r="C8" s="25" t="s">
        <v>22</v>
      </c>
      <c r="D8" s="26">
        <v>850</v>
      </c>
      <c r="E8" s="27"/>
      <c r="G8" s="67" t="s">
        <v>13</v>
      </c>
      <c r="H8" s="68" t="s">
        <v>28</v>
      </c>
      <c r="I8" s="25" t="str">
        <f t="shared" si="0"/>
        <v>Καταθέσεις όψεως</v>
      </c>
      <c r="J8" s="26">
        <f t="shared" si="1"/>
        <v>850</v>
      </c>
      <c r="K8" s="27">
        <f t="shared" si="2"/>
        <v>0</v>
      </c>
    </row>
    <row r="9" spans="1:11" x14ac:dyDescent="0.25">
      <c r="A9" s="67" t="s">
        <v>13</v>
      </c>
      <c r="B9" s="68" t="s">
        <v>28</v>
      </c>
      <c r="C9" s="25" t="s">
        <v>35</v>
      </c>
      <c r="D9" s="26">
        <v>720</v>
      </c>
      <c r="E9" s="27"/>
      <c r="G9" s="67" t="s">
        <v>13</v>
      </c>
      <c r="H9" s="68" t="s">
        <v>28</v>
      </c>
      <c r="I9" s="25" t="str">
        <f t="shared" si="0"/>
        <v>Ταμείο</v>
      </c>
      <c r="J9" s="26">
        <f t="shared" si="1"/>
        <v>720</v>
      </c>
      <c r="K9" s="27">
        <f t="shared" si="2"/>
        <v>0</v>
      </c>
    </row>
    <row r="10" spans="1:11" x14ac:dyDescent="0.25">
      <c r="A10" s="67" t="s">
        <v>23</v>
      </c>
      <c r="B10" s="68" t="s">
        <v>29</v>
      </c>
      <c r="C10" s="77" t="s">
        <v>42</v>
      </c>
      <c r="D10" s="78"/>
      <c r="E10" s="79"/>
      <c r="G10" s="67" t="s">
        <v>23</v>
      </c>
      <c r="H10" s="68" t="s">
        <v>29</v>
      </c>
      <c r="I10" s="77" t="str">
        <f t="shared" si="0"/>
        <v>Κεφάλαιο</v>
      </c>
      <c r="J10" s="78">
        <f>D15</f>
        <v>0</v>
      </c>
      <c r="K10" s="79">
        <f>E15</f>
        <v>5000</v>
      </c>
    </row>
    <row r="11" spans="1:11" x14ac:dyDescent="0.25">
      <c r="A11" s="67" t="s">
        <v>23</v>
      </c>
      <c r="B11" s="68" t="s">
        <v>43</v>
      </c>
      <c r="C11" s="25" t="s">
        <v>44</v>
      </c>
      <c r="D11" s="26"/>
      <c r="E11" s="27">
        <v>2000</v>
      </c>
      <c r="G11" s="67" t="s">
        <v>23</v>
      </c>
      <c r="H11" s="68" t="s">
        <v>30</v>
      </c>
      <c r="I11" s="25" t="str">
        <f t="shared" si="0"/>
        <v>Μακροπρόθεσμο δάνειο</v>
      </c>
      <c r="J11" s="26">
        <f t="shared" si="1"/>
        <v>0</v>
      </c>
      <c r="K11" s="27">
        <f t="shared" si="2"/>
        <v>2000</v>
      </c>
    </row>
    <row r="12" spans="1:11" x14ac:dyDescent="0.25">
      <c r="A12" s="67" t="s">
        <v>23</v>
      </c>
      <c r="B12" s="68" t="s">
        <v>30</v>
      </c>
      <c r="C12" s="25" t="s">
        <v>19</v>
      </c>
      <c r="D12" s="26"/>
      <c r="E12" s="27">
        <v>770</v>
      </c>
      <c r="G12" s="67" t="s">
        <v>23</v>
      </c>
      <c r="H12" s="68" t="s">
        <v>30</v>
      </c>
      <c r="I12" s="25" t="str">
        <f t="shared" si="0"/>
        <v>Προμηθευτές</v>
      </c>
      <c r="J12" s="26">
        <f t="shared" si="1"/>
        <v>0</v>
      </c>
      <c r="K12" s="27">
        <f t="shared" si="2"/>
        <v>770</v>
      </c>
    </row>
    <row r="13" spans="1:11" x14ac:dyDescent="0.25">
      <c r="A13" s="67" t="s">
        <v>23</v>
      </c>
      <c r="B13" s="68" t="s">
        <v>30</v>
      </c>
      <c r="C13" s="25" t="s">
        <v>24</v>
      </c>
      <c r="D13" s="26"/>
      <c r="E13" s="27">
        <v>530</v>
      </c>
      <c r="G13" s="80" t="s">
        <v>23</v>
      </c>
      <c r="H13" s="69" t="s">
        <v>30</v>
      </c>
      <c r="I13" s="81" t="str">
        <f t="shared" si="0"/>
        <v>Γραμμάτια πληρωτέα</v>
      </c>
      <c r="J13" s="28">
        <f t="shared" si="1"/>
        <v>0</v>
      </c>
      <c r="K13" s="29">
        <f t="shared" si="2"/>
        <v>530</v>
      </c>
    </row>
    <row r="14" spans="1:11" ht="16.5" thickBot="1" x14ac:dyDescent="0.3">
      <c r="A14" s="70"/>
      <c r="B14" s="71"/>
      <c r="C14" s="72" t="s">
        <v>4</v>
      </c>
      <c r="D14" s="30">
        <f>SUM(D3:D13)</f>
        <v>8300</v>
      </c>
      <c r="E14" s="31">
        <f>SUM(E3:E13)</f>
        <v>3300</v>
      </c>
      <c r="G14" s="70"/>
      <c r="H14" s="71"/>
      <c r="I14" s="72" t="s">
        <v>4</v>
      </c>
      <c r="J14" s="30">
        <f>SUM(J3:J13)</f>
        <v>8300</v>
      </c>
      <c r="K14" s="31">
        <f>SUM(K3:K13)</f>
        <v>8300</v>
      </c>
    </row>
    <row r="15" spans="1:11" x14ac:dyDescent="0.25">
      <c r="D15" s="75">
        <f>IF(D14-E14&gt;0,0,E14-D14)</f>
        <v>0</v>
      </c>
      <c r="E15" s="75">
        <f>IF(D14-E14&gt;0,D14-E14,0)</f>
        <v>5000</v>
      </c>
    </row>
  </sheetData>
  <sortState xmlns:xlrd2="http://schemas.microsoft.com/office/spreadsheetml/2017/richdata2" ref="A3:E9">
    <sortCondition ref="A3:A9"/>
    <sortCondition ref="B3:B9"/>
    <sortCondition ref="C3:C9"/>
  </sortState>
  <mergeCells count="2">
    <mergeCell ref="A1:E1"/>
    <mergeCell ref="G1:K1"/>
  </mergeCells>
  <pageMargins left="0.75" right="0.75" top="1" bottom="1" header="0.5" footer="0.5"/>
  <pageSetup paperSize="9" scale="8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D80A0-AEF2-4C21-B249-D18B6DA59939}">
  <dimension ref="A1:E19"/>
  <sheetViews>
    <sheetView showGridLines="0" workbookViewId="0">
      <selection activeCell="F15" sqref="F15"/>
    </sheetView>
  </sheetViews>
  <sheetFormatPr defaultColWidth="11.42578125" defaultRowHeight="15" x14ac:dyDescent="0.25"/>
  <cols>
    <col min="1" max="1" width="41.140625" bestFit="1" customWidth="1"/>
    <col min="2" max="2" width="14.85546875" bestFit="1" customWidth="1"/>
    <col min="3" max="3" width="1.140625" customWidth="1"/>
    <col min="4" max="4" width="41.28515625" bestFit="1" customWidth="1"/>
    <col min="5" max="5" width="14.7109375" bestFit="1" customWidth="1"/>
  </cols>
  <sheetData>
    <row r="1" spans="1:5" ht="15.75" x14ac:dyDescent="0.25">
      <c r="A1" s="154" t="s">
        <v>131</v>
      </c>
      <c r="B1" s="155"/>
      <c r="C1" s="155"/>
      <c r="D1" s="155"/>
      <c r="E1" s="156"/>
    </row>
    <row r="2" spans="1:5" ht="15.75" x14ac:dyDescent="0.25">
      <c r="A2" s="1" t="s">
        <v>32</v>
      </c>
      <c r="B2" s="82"/>
      <c r="C2" s="2"/>
      <c r="D2" s="3" t="s">
        <v>9</v>
      </c>
      <c r="E2" s="4"/>
    </row>
    <row r="3" spans="1:5" ht="15.75" x14ac:dyDescent="0.25">
      <c r="A3" s="5" t="s">
        <v>31</v>
      </c>
      <c r="B3" s="6"/>
      <c r="C3" s="2"/>
      <c r="D3" s="7" t="str">
        <f>'ΘΕΜΑ2 ΙΣΟΖΥΓΙΟ'!I10</f>
        <v>Κεφάλαιο</v>
      </c>
      <c r="E3" s="89">
        <f>'ΘΕΜΑ2 ΙΣΟΖΥΓΙΟ'!K10</f>
        <v>5000</v>
      </c>
    </row>
    <row r="4" spans="1:5" ht="15.75" x14ac:dyDescent="0.25">
      <c r="A4" s="8" t="str">
        <f>'ΘΕΜΑ2 ΙΣΟΖΥΓΙΟ'!I3</f>
        <v>Έπιπλα και Σκεύη</v>
      </c>
      <c r="B4" s="6">
        <f>'ΘΕΜΑ2 ΙΣΟΖΥΓΙΟ'!J3</f>
        <v>1050</v>
      </c>
      <c r="C4" s="2"/>
      <c r="D4" s="3" t="s">
        <v>10</v>
      </c>
      <c r="E4" s="10">
        <f>SUM(E3:E3)</f>
        <v>5000</v>
      </c>
    </row>
    <row r="5" spans="1:5" ht="15.75" x14ac:dyDescent="0.25">
      <c r="A5" s="8" t="str">
        <f>'ΘΕΜΑ2 ΙΣΟΖΥΓΙΟ'!I4</f>
        <v>Μεταφορικά Μέσα</v>
      </c>
      <c r="B5" s="9">
        <f>'ΘΕΜΑ2 ΙΣΟΖΥΓΙΟ'!J4</f>
        <v>2500</v>
      </c>
      <c r="C5" s="2"/>
      <c r="D5" s="82"/>
      <c r="E5" s="4"/>
    </row>
    <row r="6" spans="1:5" ht="15.75" x14ac:dyDescent="0.25">
      <c r="A6" s="1" t="s">
        <v>5</v>
      </c>
      <c r="B6" s="11">
        <f>SUM(B4:B5)</f>
        <v>3550</v>
      </c>
      <c r="C6" s="2"/>
      <c r="D6" s="3" t="s">
        <v>47</v>
      </c>
      <c r="E6" s="83"/>
    </row>
    <row r="7" spans="1:5" ht="15.75" x14ac:dyDescent="0.25">
      <c r="A7" s="8"/>
      <c r="B7" s="6"/>
      <c r="C7" s="2"/>
      <c r="D7" s="7" t="str">
        <f>'ΘΕΜΑ2 ΙΣΟΖΥΓΙΟ'!I11</f>
        <v>Μακροπρόθεσμο δάνειο</v>
      </c>
      <c r="E7" s="89">
        <f>'ΘΕΜΑ2 ΙΣΟΖΥΓΙΟ'!K11</f>
        <v>2000</v>
      </c>
    </row>
    <row r="8" spans="1:5" ht="15.75" x14ac:dyDescent="0.25">
      <c r="A8" s="1" t="s">
        <v>6</v>
      </c>
      <c r="B8" s="12"/>
      <c r="C8" s="2"/>
      <c r="D8" s="3" t="s">
        <v>12</v>
      </c>
      <c r="E8" s="10">
        <f>SUM(E7:E7)</f>
        <v>2000</v>
      </c>
    </row>
    <row r="9" spans="1:5" ht="15.75" x14ac:dyDescent="0.25">
      <c r="A9" s="8" t="str">
        <f>'ΘΕΜΑ2 ΙΣΟΖΥΓΙΟ'!I5</f>
        <v>Εμπορεύματα</v>
      </c>
      <c r="B9" s="6">
        <f>'ΘΕΜΑ2 ΙΣΟΖΥΓΙΟ'!J5</f>
        <v>1500</v>
      </c>
      <c r="C9" s="2"/>
      <c r="D9" s="3"/>
      <c r="E9" s="4"/>
    </row>
    <row r="10" spans="1:5" ht="15.75" x14ac:dyDescent="0.25">
      <c r="A10" s="8" t="str">
        <f>'ΘΕΜΑ2 ΙΣΟΖΥΓΙΟ'!I6</f>
        <v>Πελάτες</v>
      </c>
      <c r="B10" s="6">
        <f>'ΘΕΜΑ2 ΙΣΟΖΥΓΙΟ'!J6</f>
        <v>880</v>
      </c>
      <c r="C10" s="2"/>
      <c r="D10" s="3" t="s">
        <v>11</v>
      </c>
      <c r="E10" s="83"/>
    </row>
    <row r="11" spans="1:5" ht="15.75" x14ac:dyDescent="0.25">
      <c r="A11" s="8" t="str">
        <f>'ΘΕΜΑ2 ΙΣΟΖΥΓΙΟ'!I7</f>
        <v>Γραμμάτια εισπρακτέα</v>
      </c>
      <c r="B11" s="6">
        <f>'ΘΕΜΑ2 ΙΣΟΖΥΓΙΟ'!J7</f>
        <v>800</v>
      </c>
      <c r="C11" s="2"/>
      <c r="D11" s="7" t="str">
        <f>'ΘΕΜΑ2 ΙΣΟΖΥΓΙΟ'!I12</f>
        <v>Προμηθευτές</v>
      </c>
      <c r="E11" s="4">
        <f>'ΘΕΜΑ2 ΙΣΟΖΥΓΙΟ'!K12</f>
        <v>770</v>
      </c>
    </row>
    <row r="12" spans="1:5" ht="15.75" x14ac:dyDescent="0.25">
      <c r="A12" s="8" t="str">
        <f>'ΘΕΜΑ2 ΙΣΟΖΥΓΙΟ'!I8</f>
        <v>Καταθέσεις όψεως</v>
      </c>
      <c r="B12" s="6">
        <f>'ΘΕΜΑ2 ΙΣΟΖΥΓΙΟ'!J8</f>
        <v>850</v>
      </c>
      <c r="C12" s="2"/>
      <c r="D12" s="7" t="str">
        <f>'ΘΕΜΑ2 ΙΣΟΖΥΓΙΟ'!I13</f>
        <v>Γραμμάτια πληρωτέα</v>
      </c>
      <c r="E12" s="89">
        <f>'ΘΕΜΑ2 ΙΣΟΖΥΓΙΟ'!K13</f>
        <v>530</v>
      </c>
    </row>
    <row r="13" spans="1:5" ht="16.5" thickBot="1" x14ac:dyDescent="0.3">
      <c r="A13" s="8" t="str">
        <f>'ΘΕΜΑ2 ΙΣΟΖΥΓΙΟ'!I9</f>
        <v>Ταμείο</v>
      </c>
      <c r="B13" s="9">
        <f>'ΘΕΜΑ2 ΙΣΟΖΥΓΙΟ'!J9</f>
        <v>720</v>
      </c>
      <c r="C13" s="2"/>
      <c r="D13" s="3" t="s">
        <v>12</v>
      </c>
      <c r="E13" s="90">
        <f>SUM(E11:E12)</f>
        <v>1300</v>
      </c>
    </row>
    <row r="14" spans="1:5" ht="16.5" thickTop="1" x14ac:dyDescent="0.25">
      <c r="A14" s="1" t="s">
        <v>7</v>
      </c>
      <c r="B14" s="11">
        <f>SUM(B9:B13)</f>
        <v>4750</v>
      </c>
      <c r="C14" s="2"/>
      <c r="D14" s="13" t="s">
        <v>48</v>
      </c>
      <c r="E14" s="88">
        <f>E8+E13</f>
        <v>3300</v>
      </c>
    </row>
    <row r="15" spans="1:5" ht="15.75" x14ac:dyDescent="0.25">
      <c r="A15" s="84"/>
      <c r="B15" s="82"/>
      <c r="C15" s="2"/>
      <c r="D15" s="7"/>
      <c r="E15" s="4"/>
    </row>
    <row r="16" spans="1:5" ht="18" thickBot="1" x14ac:dyDescent="0.35">
      <c r="A16" s="91" t="s">
        <v>8</v>
      </c>
      <c r="B16" s="92">
        <f>B6+B14</f>
        <v>8300</v>
      </c>
      <c r="C16" s="93"/>
      <c r="D16" s="94" t="s">
        <v>16</v>
      </c>
      <c r="E16" s="95">
        <f>E4+E14</f>
        <v>8300</v>
      </c>
    </row>
    <row r="17" spans="1:5" ht="17.25" thickTop="1" thickBot="1" x14ac:dyDescent="0.3">
      <c r="A17" s="14"/>
      <c r="B17" s="15"/>
      <c r="C17" s="16"/>
      <c r="D17" s="17"/>
      <c r="E17" s="18"/>
    </row>
    <row r="18" spans="1:5" ht="15.75" x14ac:dyDescent="0.25">
      <c r="A18" s="19"/>
      <c r="B18" s="20"/>
      <c r="C18" s="19"/>
      <c r="D18" s="19"/>
      <c r="E18" s="20"/>
    </row>
    <row r="19" spans="1:5" ht="15.75" x14ac:dyDescent="0.25">
      <c r="A19" s="19"/>
      <c r="B19" s="19"/>
      <c r="C19" s="19"/>
      <c r="D19" s="19"/>
      <c r="E19" s="20">
        <f>B16-E16</f>
        <v>0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1"/>
  <sheetViews>
    <sheetView showGridLines="0" topLeftCell="B75" workbookViewId="0">
      <selection activeCell="F93" sqref="F93"/>
    </sheetView>
  </sheetViews>
  <sheetFormatPr defaultColWidth="8.85546875" defaultRowHeight="15.75" x14ac:dyDescent="0.25"/>
  <cols>
    <col min="1" max="2" width="28.28515625" style="32" customWidth="1"/>
    <col min="3" max="4" width="16.28515625" style="38" bestFit="1" customWidth="1"/>
    <col min="5" max="5" width="12.42578125" style="54" customWidth="1"/>
    <col min="6" max="6" width="43.42578125" style="32" bestFit="1" customWidth="1"/>
    <col min="7" max="7" width="14.28515625" style="32" bestFit="1" customWidth="1"/>
    <col min="8" max="8" width="12.5703125" style="32" bestFit="1" customWidth="1"/>
    <col min="9" max="9" width="29.5703125" style="32" bestFit="1" customWidth="1"/>
    <col min="10" max="16384" width="8.85546875" style="32"/>
  </cols>
  <sheetData>
    <row r="1" spans="1:5" x14ac:dyDescent="0.25">
      <c r="A1" s="160" t="s">
        <v>51</v>
      </c>
      <c r="B1" s="160"/>
      <c r="C1" s="160"/>
      <c r="D1" s="160"/>
      <c r="E1" s="51"/>
    </row>
    <row r="2" spans="1:5" s="33" customFormat="1" x14ac:dyDescent="0.25">
      <c r="C2" s="34" t="s">
        <v>17</v>
      </c>
      <c r="D2" s="34" t="s">
        <v>18</v>
      </c>
      <c r="E2" s="52" t="s">
        <v>36</v>
      </c>
    </row>
    <row r="3" spans="1:5" x14ac:dyDescent="0.25">
      <c r="A3" s="22" t="s">
        <v>86</v>
      </c>
      <c r="B3" s="35"/>
      <c r="C3" s="36"/>
      <c r="D3" s="36"/>
      <c r="E3" s="53"/>
    </row>
    <row r="4" spans="1:5" x14ac:dyDescent="0.25">
      <c r="A4" s="21" t="s">
        <v>35</v>
      </c>
      <c r="C4" s="38">
        <v>100000</v>
      </c>
    </row>
    <row r="5" spans="1:5" x14ac:dyDescent="0.25">
      <c r="A5" s="44"/>
      <c r="B5" s="24" t="s">
        <v>49</v>
      </c>
      <c r="C5" s="49"/>
      <c r="D5" s="49">
        <f>C4</f>
        <v>100000</v>
      </c>
      <c r="E5" s="55"/>
    </row>
    <row r="6" spans="1:5" ht="15.75" customHeight="1" x14ac:dyDescent="0.25">
      <c r="A6" s="161" t="s">
        <v>50</v>
      </c>
      <c r="B6" s="161"/>
      <c r="C6" s="161"/>
      <c r="D6" s="161"/>
      <c r="E6" s="55">
        <f>SUM(C4:C5)-SUM(D4:D5)</f>
        <v>0</v>
      </c>
    </row>
    <row r="7" spans="1:5" x14ac:dyDescent="0.25">
      <c r="A7" s="22" t="s">
        <v>87</v>
      </c>
      <c r="B7" s="35"/>
      <c r="C7" s="36"/>
      <c r="D7" s="36"/>
      <c r="E7" s="53"/>
    </row>
    <row r="8" spans="1:5" x14ac:dyDescent="0.25">
      <c r="A8" s="21" t="s">
        <v>81</v>
      </c>
      <c r="C8" s="38">
        <v>10000</v>
      </c>
    </row>
    <row r="9" spans="1:5" x14ac:dyDescent="0.25">
      <c r="A9" s="44"/>
      <c r="B9" s="44" t="s">
        <v>35</v>
      </c>
      <c r="C9" s="49"/>
      <c r="D9" s="49">
        <f>C8</f>
        <v>10000</v>
      </c>
      <c r="E9" s="55"/>
    </row>
    <row r="10" spans="1:5" x14ac:dyDescent="0.25">
      <c r="A10" s="158" t="s">
        <v>52</v>
      </c>
      <c r="B10" s="158"/>
      <c r="C10" s="158"/>
      <c r="D10" s="158"/>
      <c r="E10" s="55">
        <f>SUM(C8:C9)-SUM(D8:D9)</f>
        <v>0</v>
      </c>
    </row>
    <row r="11" spans="1:5" x14ac:dyDescent="0.25">
      <c r="A11" s="22" t="s">
        <v>88</v>
      </c>
      <c r="B11" s="35"/>
      <c r="C11" s="36"/>
      <c r="D11" s="36"/>
      <c r="E11" s="53"/>
    </row>
    <row r="12" spans="1:5" x14ac:dyDescent="0.25">
      <c r="A12" s="21" t="s">
        <v>34</v>
      </c>
      <c r="C12" s="38">
        <v>30000</v>
      </c>
    </row>
    <row r="13" spans="1:5" x14ac:dyDescent="0.25">
      <c r="A13" s="44"/>
      <c r="B13" s="44" t="s">
        <v>19</v>
      </c>
      <c r="C13" s="49"/>
      <c r="D13" s="49">
        <f>C12</f>
        <v>30000</v>
      </c>
      <c r="E13" s="55"/>
    </row>
    <row r="14" spans="1:5" ht="15.75" customHeight="1" x14ac:dyDescent="0.25">
      <c r="A14" s="161" t="s">
        <v>53</v>
      </c>
      <c r="B14" s="161"/>
      <c r="C14" s="161"/>
      <c r="D14" s="161"/>
      <c r="E14" s="55">
        <f>SUM(C12:C13)-SUM(D12:D13)</f>
        <v>0</v>
      </c>
    </row>
    <row r="15" spans="1:5" s="33" customFormat="1" x14ac:dyDescent="0.25">
      <c r="A15" s="22" t="s">
        <v>89</v>
      </c>
      <c r="B15" s="43"/>
      <c r="C15" s="58"/>
      <c r="D15" s="58"/>
      <c r="E15" s="53"/>
    </row>
    <row r="16" spans="1:5" s="33" customFormat="1" x14ac:dyDescent="0.25">
      <c r="A16" s="24" t="s">
        <v>35</v>
      </c>
      <c r="B16" s="76"/>
      <c r="C16" s="49">
        <f>D19*1/3</f>
        <v>3000</v>
      </c>
      <c r="D16" s="49"/>
      <c r="E16" s="55"/>
    </row>
    <row r="17" spans="1:5" s="33" customFormat="1" x14ac:dyDescent="0.25">
      <c r="A17" s="24" t="s">
        <v>3</v>
      </c>
      <c r="B17" s="86"/>
      <c r="C17" s="49">
        <f>D19*1/3</f>
        <v>3000</v>
      </c>
      <c r="D17" s="49"/>
      <c r="E17" s="55"/>
    </row>
    <row r="18" spans="1:5" s="33" customFormat="1" x14ac:dyDescent="0.25">
      <c r="A18" s="24" t="s">
        <v>26</v>
      </c>
      <c r="B18" s="86"/>
      <c r="C18" s="49">
        <f>D19-C16-C17</f>
        <v>3000</v>
      </c>
      <c r="D18" s="49"/>
      <c r="E18" s="55"/>
    </row>
    <row r="19" spans="1:5" s="33" customFormat="1" x14ac:dyDescent="0.25">
      <c r="A19" s="76"/>
      <c r="B19" s="24" t="s">
        <v>20</v>
      </c>
      <c r="C19" s="49"/>
      <c r="D19" s="49">
        <v>9000</v>
      </c>
      <c r="E19" s="55"/>
    </row>
    <row r="20" spans="1:5" s="33" customFormat="1" x14ac:dyDescent="0.25">
      <c r="A20" s="158" t="s">
        <v>54</v>
      </c>
      <c r="B20" s="158"/>
      <c r="C20" s="158"/>
      <c r="D20" s="158"/>
      <c r="E20" s="55">
        <f>SUM(C16:C19)-SUM(D16:D19)</f>
        <v>0</v>
      </c>
    </row>
    <row r="21" spans="1:5" x14ac:dyDescent="0.25">
      <c r="A21" s="22" t="s">
        <v>90</v>
      </c>
      <c r="B21" s="43"/>
      <c r="C21" s="58"/>
      <c r="D21" s="58"/>
      <c r="E21" s="53"/>
    </row>
    <row r="22" spans="1:5" x14ac:dyDescent="0.25">
      <c r="A22" s="24" t="s">
        <v>55</v>
      </c>
      <c r="B22" s="44"/>
      <c r="C22" s="49">
        <v>2000</v>
      </c>
      <c r="D22" s="49"/>
    </row>
    <row r="23" spans="1:5" x14ac:dyDescent="0.25">
      <c r="B23" s="21" t="s">
        <v>35</v>
      </c>
      <c r="D23" s="38">
        <f>C22</f>
        <v>2000</v>
      </c>
    </row>
    <row r="24" spans="1:5" x14ac:dyDescent="0.25">
      <c r="A24" s="161" t="s">
        <v>56</v>
      </c>
      <c r="B24" s="161"/>
      <c r="C24" s="161"/>
      <c r="D24" s="161"/>
      <c r="E24" s="55">
        <f>SUM(C21:C23)-SUM(D21:D23)</f>
        <v>0</v>
      </c>
    </row>
    <row r="25" spans="1:5" x14ac:dyDescent="0.25">
      <c r="A25" s="22" t="s">
        <v>91</v>
      </c>
      <c r="B25" s="43"/>
      <c r="C25" s="58"/>
      <c r="D25" s="58"/>
      <c r="E25" s="53"/>
    </row>
    <row r="26" spans="1:5" x14ac:dyDescent="0.25">
      <c r="A26" s="24" t="s">
        <v>35</v>
      </c>
      <c r="B26" s="44"/>
      <c r="C26" s="49">
        <f>D27</f>
        <v>1500</v>
      </c>
      <c r="D26" s="49"/>
    </row>
    <row r="27" spans="1:5" x14ac:dyDescent="0.25">
      <c r="B27" s="21" t="s">
        <v>3</v>
      </c>
      <c r="D27" s="38">
        <f>C17/2</f>
        <v>1500</v>
      </c>
    </row>
    <row r="28" spans="1:5" x14ac:dyDescent="0.25">
      <c r="A28" s="161" t="s">
        <v>57</v>
      </c>
      <c r="B28" s="161"/>
      <c r="C28" s="161"/>
      <c r="D28" s="161"/>
      <c r="E28" s="55">
        <f>SUM(C25:C27)-SUM(D25:D27)</f>
        <v>0</v>
      </c>
    </row>
    <row r="29" spans="1:5" x14ac:dyDescent="0.25">
      <c r="A29" s="22" t="s">
        <v>92</v>
      </c>
      <c r="B29" s="43"/>
      <c r="C29" s="58"/>
      <c r="D29" s="58"/>
      <c r="E29" s="53"/>
    </row>
    <row r="30" spans="1:5" x14ac:dyDescent="0.25">
      <c r="A30" s="24" t="s">
        <v>21</v>
      </c>
      <c r="B30" s="44"/>
      <c r="C30" s="49">
        <v>20000</v>
      </c>
      <c r="D30" s="49"/>
      <c r="E30" s="53"/>
    </row>
    <row r="31" spans="1:5" s="33" customFormat="1" x14ac:dyDescent="0.25">
      <c r="A31" s="24" t="s">
        <v>33</v>
      </c>
      <c r="B31" s="44"/>
      <c r="C31" s="49">
        <v>5000</v>
      </c>
      <c r="D31" s="49"/>
      <c r="E31" s="54"/>
    </row>
    <row r="32" spans="1:5" s="33" customFormat="1" x14ac:dyDescent="0.25">
      <c r="A32" s="24"/>
      <c r="B32" s="24" t="s">
        <v>25</v>
      </c>
      <c r="C32" s="49"/>
      <c r="D32" s="49">
        <v>7000</v>
      </c>
      <c r="E32" s="54"/>
    </row>
    <row r="33" spans="1:5" s="33" customFormat="1" x14ac:dyDescent="0.25">
      <c r="B33" s="24" t="s">
        <v>58</v>
      </c>
      <c r="C33" s="49"/>
      <c r="D33" s="49">
        <v>3000</v>
      </c>
      <c r="E33" s="54"/>
    </row>
    <row r="34" spans="1:5" s="33" customFormat="1" ht="15.75" customHeight="1" x14ac:dyDescent="0.25">
      <c r="A34" s="32"/>
      <c r="B34" s="21" t="s">
        <v>35</v>
      </c>
      <c r="C34" s="38"/>
      <c r="D34" s="38">
        <f>C30+C31-D32-D33</f>
        <v>15000</v>
      </c>
      <c r="E34" s="54"/>
    </row>
    <row r="35" spans="1:5" x14ac:dyDescent="0.25">
      <c r="A35" s="161" t="s">
        <v>39</v>
      </c>
      <c r="B35" s="161"/>
      <c r="C35" s="161"/>
      <c r="D35" s="161"/>
      <c r="E35" s="55">
        <f>SUM(C30:C34)-SUM(D30:D34)</f>
        <v>0</v>
      </c>
    </row>
    <row r="36" spans="1:5" x14ac:dyDescent="0.25">
      <c r="A36" s="22" t="s">
        <v>93</v>
      </c>
      <c r="B36" s="35"/>
      <c r="C36" s="36"/>
      <c r="D36" s="36"/>
      <c r="E36" s="53"/>
    </row>
    <row r="37" spans="1:5" x14ac:dyDescent="0.25">
      <c r="A37" s="21" t="s">
        <v>59</v>
      </c>
      <c r="C37" s="38">
        <v>5000</v>
      </c>
    </row>
    <row r="38" spans="1:5" x14ac:dyDescent="0.25">
      <c r="A38" s="44"/>
      <c r="B38" s="24" t="s">
        <v>35</v>
      </c>
      <c r="C38" s="49"/>
      <c r="D38" s="49">
        <f>C37</f>
        <v>5000</v>
      </c>
      <c r="E38" s="55"/>
    </row>
    <row r="39" spans="1:5" x14ac:dyDescent="0.25">
      <c r="A39" s="161" t="s">
        <v>60</v>
      </c>
      <c r="B39" s="161"/>
      <c r="C39" s="161"/>
      <c r="D39" s="161"/>
      <c r="E39" s="55">
        <f>SUM(C37:C38)-SUM(D37:D38)</f>
        <v>0</v>
      </c>
    </row>
    <row r="40" spans="1:5" x14ac:dyDescent="0.25">
      <c r="A40" s="22" t="s">
        <v>94</v>
      </c>
      <c r="B40" s="35"/>
      <c r="C40" s="36"/>
      <c r="D40" s="36"/>
      <c r="E40" s="53"/>
    </row>
    <row r="41" spans="1:5" x14ac:dyDescent="0.25">
      <c r="A41" s="21" t="s">
        <v>61</v>
      </c>
      <c r="C41" s="38">
        <f>D43*50%</f>
        <v>2500</v>
      </c>
    </row>
    <row r="42" spans="1:5" x14ac:dyDescent="0.25">
      <c r="A42" s="21" t="s">
        <v>62</v>
      </c>
      <c r="C42" s="38">
        <f>C41</f>
        <v>2500</v>
      </c>
    </row>
    <row r="43" spans="1:5" x14ac:dyDescent="0.25">
      <c r="A43" s="44"/>
      <c r="B43" s="21" t="s">
        <v>59</v>
      </c>
      <c r="C43" s="49"/>
      <c r="D43" s="49">
        <f>C37</f>
        <v>5000</v>
      </c>
      <c r="E43" s="55"/>
    </row>
    <row r="44" spans="1:5" ht="32.25" customHeight="1" x14ac:dyDescent="0.25">
      <c r="A44" s="161" t="s">
        <v>63</v>
      </c>
      <c r="B44" s="161"/>
      <c r="C44" s="161"/>
      <c r="D44" s="161"/>
      <c r="E44" s="55">
        <f>SUM(C41:C43)-SUM(D41:D43)</f>
        <v>0</v>
      </c>
    </row>
    <row r="45" spans="1:5" x14ac:dyDescent="0.25">
      <c r="A45" s="22" t="s">
        <v>95</v>
      </c>
      <c r="B45" s="35"/>
      <c r="C45" s="36"/>
      <c r="D45" s="36"/>
      <c r="E45" s="53"/>
    </row>
    <row r="46" spans="1:5" s="33" customFormat="1" x14ac:dyDescent="0.25">
      <c r="A46" s="21" t="s">
        <v>35</v>
      </c>
      <c r="B46" s="32"/>
      <c r="C46" s="38">
        <v>1400</v>
      </c>
      <c r="D46" s="38"/>
      <c r="E46" s="54"/>
    </row>
    <row r="47" spans="1:5" s="33" customFormat="1" x14ac:dyDescent="0.25">
      <c r="A47" s="21" t="s">
        <v>64</v>
      </c>
      <c r="B47" s="32"/>
      <c r="C47" s="38">
        <f>D48-C46</f>
        <v>100</v>
      </c>
      <c r="D47" s="38"/>
      <c r="E47" s="54"/>
    </row>
    <row r="48" spans="1:5" s="33" customFormat="1" x14ac:dyDescent="0.25">
      <c r="A48" s="44"/>
      <c r="B48" s="24" t="s">
        <v>66</v>
      </c>
      <c r="C48" s="49"/>
      <c r="D48" s="49">
        <v>1500</v>
      </c>
      <c r="E48" s="55"/>
    </row>
    <row r="49" spans="1:5" x14ac:dyDescent="0.25">
      <c r="A49" s="161" t="s">
        <v>65</v>
      </c>
      <c r="B49" s="161"/>
      <c r="C49" s="161"/>
      <c r="D49" s="161"/>
      <c r="E49" s="55">
        <f>SUM(C46:C48)-SUM(D46:D48)</f>
        <v>0</v>
      </c>
    </row>
    <row r="50" spans="1:5" x14ac:dyDescent="0.25">
      <c r="A50" s="22" t="s">
        <v>96</v>
      </c>
      <c r="B50" s="43"/>
      <c r="C50" s="58"/>
      <c r="D50" s="58"/>
      <c r="E50" s="53"/>
    </row>
    <row r="51" spans="1:5" x14ac:dyDescent="0.25">
      <c r="A51" s="24" t="s">
        <v>66</v>
      </c>
      <c r="B51" s="59"/>
      <c r="C51" s="49">
        <f>D48</f>
        <v>1500</v>
      </c>
      <c r="D51" s="49"/>
      <c r="E51" s="55"/>
    </row>
    <row r="52" spans="1:5" x14ac:dyDescent="0.25">
      <c r="A52" s="59"/>
      <c r="B52" s="24" t="s">
        <v>26</v>
      </c>
      <c r="C52" s="49"/>
      <c r="D52" s="49">
        <f>C51</f>
        <v>1500</v>
      </c>
      <c r="E52" s="55"/>
    </row>
    <row r="53" spans="1:5" x14ac:dyDescent="0.25">
      <c r="A53" s="158" t="s">
        <v>67</v>
      </c>
      <c r="B53" s="158"/>
      <c r="C53" s="158"/>
      <c r="D53" s="158"/>
      <c r="E53" s="55">
        <f>SUM(C51:C52)-SUM(D51:D52)</f>
        <v>0</v>
      </c>
    </row>
    <row r="54" spans="1:5" x14ac:dyDescent="0.25">
      <c r="A54" s="22" t="s">
        <v>97</v>
      </c>
      <c r="B54" s="43"/>
      <c r="C54" s="58"/>
      <c r="D54" s="58"/>
      <c r="E54" s="53"/>
    </row>
    <row r="55" spans="1:5" x14ac:dyDescent="0.25">
      <c r="A55" s="24" t="s">
        <v>34</v>
      </c>
      <c r="B55" s="87"/>
      <c r="C55" s="49">
        <v>10000</v>
      </c>
      <c r="D55" s="49"/>
      <c r="E55" s="55"/>
    </row>
    <row r="56" spans="1:5" x14ac:dyDescent="0.25">
      <c r="A56" s="87"/>
      <c r="B56" s="24" t="s">
        <v>24</v>
      </c>
      <c r="C56" s="49"/>
      <c r="D56" s="49">
        <f>C55</f>
        <v>10000</v>
      </c>
      <c r="E56" s="55"/>
    </row>
    <row r="57" spans="1:5" x14ac:dyDescent="0.25">
      <c r="A57" s="158" t="s">
        <v>68</v>
      </c>
      <c r="B57" s="158"/>
      <c r="C57" s="158"/>
      <c r="D57" s="158"/>
      <c r="E57" s="55">
        <f>SUM(C55:C56)-SUM(D55:D56)</f>
        <v>0</v>
      </c>
    </row>
    <row r="58" spans="1:5" x14ac:dyDescent="0.25">
      <c r="A58" s="22" t="s">
        <v>98</v>
      </c>
      <c r="B58" s="43"/>
      <c r="C58" s="58"/>
      <c r="D58" s="58"/>
      <c r="E58" s="53"/>
    </row>
    <row r="59" spans="1:5" x14ac:dyDescent="0.25">
      <c r="A59" s="24" t="s">
        <v>35</v>
      </c>
      <c r="B59" s="87"/>
      <c r="C59" s="49">
        <v>50000</v>
      </c>
      <c r="D59" s="49"/>
      <c r="E59" s="55"/>
    </row>
    <row r="60" spans="1:5" x14ac:dyDescent="0.25">
      <c r="A60" s="87"/>
      <c r="B60" s="24" t="s">
        <v>69</v>
      </c>
      <c r="C60" s="49"/>
      <c r="D60" s="49">
        <f>C59</f>
        <v>50000</v>
      </c>
      <c r="E60" s="55"/>
    </row>
    <row r="61" spans="1:5" x14ac:dyDescent="0.25">
      <c r="A61" s="158" t="s">
        <v>70</v>
      </c>
      <c r="B61" s="158"/>
      <c r="C61" s="158"/>
      <c r="D61" s="158"/>
      <c r="E61" s="55">
        <f>SUM(C59:C60)-SUM(D59:D60)</f>
        <v>0</v>
      </c>
    </row>
    <row r="62" spans="1:5" x14ac:dyDescent="0.25">
      <c r="A62" s="22" t="s">
        <v>99</v>
      </c>
      <c r="B62" s="43"/>
      <c r="C62" s="58"/>
      <c r="D62" s="58"/>
      <c r="E62" s="53"/>
    </row>
    <row r="63" spans="1:5" x14ac:dyDescent="0.25">
      <c r="A63" s="24" t="s">
        <v>35</v>
      </c>
      <c r="B63" s="87"/>
      <c r="C63" s="49">
        <f>D64</f>
        <v>10000</v>
      </c>
      <c r="D63" s="49" t="str">
        <f>IF(H29="","",H29)</f>
        <v/>
      </c>
      <c r="E63" s="55"/>
    </row>
    <row r="64" spans="1:5" x14ac:dyDescent="0.25">
      <c r="A64" s="87"/>
      <c r="B64" s="24" t="s">
        <v>24</v>
      </c>
      <c r="C64" s="49"/>
      <c r="D64" s="49">
        <v>10000</v>
      </c>
      <c r="E64" s="55"/>
    </row>
    <row r="65" spans="1:9" ht="32.25" customHeight="1" x14ac:dyDescent="0.25">
      <c r="A65" s="158" t="s">
        <v>71</v>
      </c>
      <c r="B65" s="158"/>
      <c r="C65" s="158"/>
      <c r="D65" s="158"/>
      <c r="E65" s="55">
        <f>SUM(C63:C64)-SUM(D63:D64)</f>
        <v>0</v>
      </c>
    </row>
    <row r="66" spans="1:9" x14ac:dyDescent="0.25">
      <c r="A66" s="50" t="s">
        <v>72</v>
      </c>
      <c r="B66" s="56"/>
      <c r="C66" s="57">
        <f>SUM(C$4:C65)</f>
        <v>260500</v>
      </c>
      <c r="D66" s="57">
        <f>SUM(D$4:D65)</f>
        <v>260500</v>
      </c>
    </row>
    <row r="67" spans="1:9" x14ac:dyDescent="0.25">
      <c r="A67" s="22" t="s">
        <v>100</v>
      </c>
      <c r="B67" s="43"/>
      <c r="C67" s="58"/>
      <c r="D67" s="58"/>
      <c r="E67" s="53"/>
    </row>
    <row r="68" spans="1:9" x14ac:dyDescent="0.25">
      <c r="A68" s="24" t="s">
        <v>101</v>
      </c>
      <c r="B68" s="121"/>
      <c r="C68" s="49">
        <f>D69</f>
        <v>40000</v>
      </c>
      <c r="D68" s="49" t="str">
        <f>IF(H34="","",H34)</f>
        <v/>
      </c>
      <c r="E68" s="55"/>
    </row>
    <row r="69" spans="1:9" x14ac:dyDescent="0.25">
      <c r="A69" s="121"/>
      <c r="B69" s="24" t="s">
        <v>34</v>
      </c>
      <c r="C69" s="49"/>
      <c r="D69" s="49">
        <f>ΘΕΜΑ4!F7</f>
        <v>40000</v>
      </c>
      <c r="E69" s="55"/>
    </row>
    <row r="70" spans="1:9" ht="32.25" customHeight="1" x14ac:dyDescent="0.25">
      <c r="A70" s="158" t="s">
        <v>102</v>
      </c>
      <c r="B70" s="158"/>
      <c r="C70" s="158"/>
      <c r="D70" s="158"/>
      <c r="E70" s="55">
        <f>SUM(C68:C69)-SUM(D68:D69)</f>
        <v>0</v>
      </c>
    </row>
    <row r="71" spans="1:9" x14ac:dyDescent="0.25">
      <c r="A71" s="22" t="s">
        <v>103</v>
      </c>
      <c r="B71" s="43"/>
      <c r="C71" s="58"/>
      <c r="D71" s="58"/>
      <c r="E71" s="53"/>
    </row>
    <row r="72" spans="1:9" x14ac:dyDescent="0.25">
      <c r="A72" s="24" t="s">
        <v>34</v>
      </c>
      <c r="B72" s="121"/>
      <c r="C72" s="49">
        <v>37000</v>
      </c>
      <c r="D72" s="49" t="str">
        <f>IF(H38="","",H38)</f>
        <v/>
      </c>
      <c r="E72" s="55"/>
    </row>
    <row r="73" spans="1:9" x14ac:dyDescent="0.25">
      <c r="A73" s="121"/>
      <c r="B73" s="24" t="s">
        <v>101</v>
      </c>
      <c r="C73" s="49"/>
      <c r="D73" s="49">
        <f>C72</f>
        <v>37000</v>
      </c>
      <c r="E73" s="55"/>
    </row>
    <row r="74" spans="1:9" ht="32.25" customHeight="1" x14ac:dyDescent="0.25">
      <c r="A74" s="158" t="s">
        <v>102</v>
      </c>
      <c r="B74" s="158"/>
      <c r="C74" s="158"/>
      <c r="D74" s="158"/>
      <c r="E74" s="55">
        <f>SUM(C72:C73)-SUM(D72:D73)</f>
        <v>0</v>
      </c>
    </row>
    <row r="75" spans="1:9" x14ac:dyDescent="0.25">
      <c r="A75" s="22" t="s">
        <v>104</v>
      </c>
      <c r="B75" s="43"/>
      <c r="C75" s="58"/>
      <c r="D75" s="58"/>
      <c r="E75" s="53"/>
    </row>
    <row r="76" spans="1:9" x14ac:dyDescent="0.25">
      <c r="A76" s="24" t="s">
        <v>105</v>
      </c>
      <c r="B76" s="44"/>
      <c r="C76" s="49">
        <f>D77</f>
        <v>1000</v>
      </c>
      <c r="D76" s="49"/>
    </row>
    <row r="77" spans="1:9" x14ac:dyDescent="0.25">
      <c r="A77" s="44"/>
      <c r="B77" s="25" t="s">
        <v>106</v>
      </c>
      <c r="C77" s="49"/>
      <c r="D77" s="49">
        <f>((ΘΕΜΑ4!F5-0)/10)*12/12</f>
        <v>1000</v>
      </c>
    </row>
    <row r="78" spans="1:9" x14ac:dyDescent="0.25">
      <c r="A78" s="158" t="s">
        <v>107</v>
      </c>
      <c r="B78" s="158"/>
      <c r="C78" s="158"/>
      <c r="D78" s="158"/>
      <c r="E78" s="55">
        <f>SUM(C76:C77)-SUM(D76:D77)</f>
        <v>0</v>
      </c>
    </row>
    <row r="79" spans="1:9" x14ac:dyDescent="0.25">
      <c r="A79" s="50" t="s">
        <v>109</v>
      </c>
      <c r="B79" s="56"/>
      <c r="C79" s="57">
        <f>SUM(C$68:C77)</f>
        <v>78000</v>
      </c>
      <c r="D79" s="57">
        <f>SUM(D$68:D77)</f>
        <v>78000</v>
      </c>
      <c r="F79" s="159" t="s">
        <v>37</v>
      </c>
      <c r="G79" s="159"/>
      <c r="H79" s="159"/>
      <c r="I79" s="159"/>
    </row>
    <row r="80" spans="1:9" x14ac:dyDescent="0.25">
      <c r="A80" s="22" t="s">
        <v>113</v>
      </c>
      <c r="B80" s="43"/>
      <c r="C80" s="58"/>
      <c r="D80" s="58"/>
      <c r="E80" s="53"/>
      <c r="F80" s="21"/>
      <c r="G80" s="37"/>
      <c r="H80" s="23">
        <f>C81</f>
        <v>9000</v>
      </c>
      <c r="I80" s="21" t="str">
        <f>A81</f>
        <v>Πωλήσεις</v>
      </c>
    </row>
    <row r="81" spans="1:9" x14ac:dyDescent="0.25">
      <c r="A81" s="24" t="s">
        <v>20</v>
      </c>
      <c r="B81" s="122"/>
      <c r="C81" s="49">
        <f>ΘΕΜΑ4!G52</f>
        <v>9000</v>
      </c>
      <c r="D81" s="49" t="str">
        <f>IF(H47="","",H47)</f>
        <v/>
      </c>
      <c r="E81" s="55"/>
      <c r="F81" s="21"/>
      <c r="G81" s="41"/>
      <c r="H81" s="23">
        <f>C82</f>
        <v>50000</v>
      </c>
      <c r="I81" s="21" t="str">
        <f>A82</f>
        <v>Λοιπά λειτουργικά έσοδα</v>
      </c>
    </row>
    <row r="82" spans="1:9" x14ac:dyDescent="0.25">
      <c r="A82" s="24" t="s">
        <v>69</v>
      </c>
      <c r="B82" s="122"/>
      <c r="C82" s="49">
        <f>ΘΕΜΑ4!G53</f>
        <v>50000</v>
      </c>
      <c r="D82" s="49"/>
      <c r="E82" s="55"/>
      <c r="F82" s="21" t="str">
        <f t="shared" ref="F82:F83" si="0">B86</f>
        <v>Κόστος πωληθέντων</v>
      </c>
      <c r="G82" s="45">
        <f t="shared" ref="G82:G83" si="1">D86</f>
        <v>3000</v>
      </c>
      <c r="H82" s="23"/>
      <c r="I82" s="21"/>
    </row>
    <row r="83" spans="1:9" x14ac:dyDescent="0.25">
      <c r="A83" s="122"/>
      <c r="B83" s="24" t="s">
        <v>110</v>
      </c>
      <c r="C83" s="49"/>
      <c r="D83" s="49">
        <f>C81+C82</f>
        <v>59000</v>
      </c>
      <c r="E83" s="55">
        <f>SUM(C81:C83)-SUM(D81:D83)</f>
        <v>0</v>
      </c>
      <c r="F83" s="21" t="str">
        <f t="shared" si="0"/>
        <v>Αμοιβές προσωπικού</v>
      </c>
      <c r="G83" s="45">
        <f t="shared" si="1"/>
        <v>20000</v>
      </c>
      <c r="H83" s="23"/>
      <c r="I83" s="21"/>
    </row>
    <row r="84" spans="1:9" x14ac:dyDescent="0.25">
      <c r="A84" s="22" t="s">
        <v>111</v>
      </c>
      <c r="B84" s="43"/>
      <c r="C84" s="58"/>
      <c r="D84" s="58"/>
      <c r="E84" s="53"/>
      <c r="F84" s="21" t="str">
        <f>B88</f>
        <v>Εργοδοτικές εισφορές</v>
      </c>
      <c r="G84" s="45">
        <f t="shared" ref="G84:G87" si="2">D88</f>
        <v>5000</v>
      </c>
      <c r="H84" s="21"/>
      <c r="I84" s="21"/>
    </row>
    <row r="85" spans="1:9" x14ac:dyDescent="0.25">
      <c r="A85" s="24" t="s">
        <v>110</v>
      </c>
      <c r="B85" s="122"/>
      <c r="C85" s="49">
        <f>SUM(D86:D91)</f>
        <v>31100</v>
      </c>
      <c r="D85" s="49" t="str">
        <f>IF(H51="","",H51)</f>
        <v/>
      </c>
      <c r="E85" s="55"/>
      <c r="F85" s="21" t="str">
        <f t="shared" ref="F85:F86" si="3">B89</f>
        <v>Έξοδα ηλεκτρικού ρεύματος</v>
      </c>
      <c r="G85" s="45">
        <f t="shared" si="2"/>
        <v>2000</v>
      </c>
      <c r="H85" s="21"/>
      <c r="I85" s="21"/>
    </row>
    <row r="86" spans="1:9" x14ac:dyDescent="0.25">
      <c r="A86" s="24"/>
      <c r="B86" s="123" t="s">
        <v>101</v>
      </c>
      <c r="C86" s="49"/>
      <c r="D86" s="49">
        <f>ΘΕΜΑ4!F54</f>
        <v>3000</v>
      </c>
      <c r="E86" s="55"/>
      <c r="F86" s="21" t="str">
        <f t="shared" si="3"/>
        <v>Αποσβέσεις (έξοδο)</v>
      </c>
      <c r="G86" s="45">
        <f t="shared" si="2"/>
        <v>1000</v>
      </c>
      <c r="H86" s="21"/>
      <c r="I86" s="21"/>
    </row>
    <row r="87" spans="1:9" ht="16.5" thickBot="1" x14ac:dyDescent="0.3">
      <c r="A87" s="24"/>
      <c r="B87" s="123" t="s">
        <v>21</v>
      </c>
      <c r="C87" s="49"/>
      <c r="D87" s="49">
        <f>ΘΕΜΑ4!F55</f>
        <v>20000</v>
      </c>
      <c r="E87" s="55"/>
      <c r="F87" s="40" t="str">
        <f>B91</f>
        <v>Χρεωστικοί τόκοι</v>
      </c>
      <c r="G87" s="39">
        <f t="shared" si="2"/>
        <v>100</v>
      </c>
      <c r="H87" s="40"/>
      <c r="I87" s="40"/>
    </row>
    <row r="88" spans="1:9" ht="16.5" thickTop="1" x14ac:dyDescent="0.25">
      <c r="A88" s="24"/>
      <c r="B88" s="123" t="s">
        <v>33</v>
      </c>
      <c r="C88" s="49"/>
      <c r="D88" s="49">
        <f>ΘΕΜΑ4!F56</f>
        <v>5000</v>
      </c>
      <c r="E88" s="55"/>
      <c r="G88" s="46"/>
      <c r="H88" s="125">
        <f>SUM(H80:H87)-SUM(G80:G87)</f>
        <v>27900</v>
      </c>
      <c r="I88" s="42" t="s">
        <v>110</v>
      </c>
    </row>
    <row r="89" spans="1:9" ht="16.5" thickBot="1" x14ac:dyDescent="0.3">
      <c r="A89" s="24"/>
      <c r="B89" s="123" t="s">
        <v>55</v>
      </c>
      <c r="C89" s="49"/>
      <c r="D89" s="49">
        <f>ΘΕΜΑ4!F57</f>
        <v>2000</v>
      </c>
      <c r="E89" s="55"/>
      <c r="F89" s="40" t="str">
        <f>ΘΕΜΑ4!A59</f>
        <v>Ζημιά από καταστροφή μεταφορικού μέσου</v>
      </c>
      <c r="G89" s="39">
        <f>ΘΕΜΑ4!F59</f>
        <v>2500</v>
      </c>
      <c r="H89" s="85"/>
      <c r="I89" s="40"/>
    </row>
    <row r="90" spans="1:9" ht="16.5" thickTop="1" x14ac:dyDescent="0.25">
      <c r="A90" s="24"/>
      <c r="B90" s="123" t="s">
        <v>105</v>
      </c>
      <c r="C90" s="49"/>
      <c r="D90" s="49">
        <f>ΘΕΜΑ4!F58</f>
        <v>1000</v>
      </c>
      <c r="E90" s="55"/>
      <c r="G90" s="48"/>
      <c r="H90" s="124">
        <f>SUM(H88:H89)-SUM(G88:G89)</f>
        <v>25400</v>
      </c>
      <c r="I90" s="47" t="s">
        <v>114</v>
      </c>
    </row>
    <row r="91" spans="1:9" x14ac:dyDescent="0.25">
      <c r="A91" s="122"/>
      <c r="B91" s="24" t="s">
        <v>64</v>
      </c>
      <c r="C91" s="49"/>
      <c r="D91" s="49">
        <f>ΘΕΜΑ4!F60</f>
        <v>100</v>
      </c>
      <c r="E91" s="55">
        <f>SUM(C85:C91)-SUM(D85:D91)</f>
        <v>0</v>
      </c>
      <c r="F91" s="21"/>
      <c r="G91" s="41"/>
      <c r="H91" s="21"/>
      <c r="I91" s="21"/>
    </row>
    <row r="92" spans="1:9" x14ac:dyDescent="0.25">
      <c r="A92" s="22" t="s">
        <v>112</v>
      </c>
      <c r="B92" s="43"/>
      <c r="C92" s="58"/>
      <c r="D92" s="58"/>
      <c r="E92" s="53"/>
      <c r="F92" s="21"/>
      <c r="G92" s="41"/>
      <c r="H92" s="21"/>
      <c r="I92" s="21"/>
    </row>
    <row r="93" spans="1:9" x14ac:dyDescent="0.25">
      <c r="A93" s="24" t="s">
        <v>110</v>
      </c>
      <c r="B93" s="44"/>
      <c r="C93" s="49">
        <f>H88</f>
        <v>27900</v>
      </c>
      <c r="D93" s="49"/>
    </row>
    <row r="94" spans="1:9" x14ac:dyDescent="0.25">
      <c r="A94" s="44"/>
      <c r="B94" s="25" t="s">
        <v>114</v>
      </c>
      <c r="C94" s="49"/>
      <c r="D94" s="49">
        <f>C93</f>
        <v>27900</v>
      </c>
      <c r="E94" s="55">
        <f>SUM(C93:C94)-SUM(D93:D94)</f>
        <v>0</v>
      </c>
    </row>
    <row r="95" spans="1:9" x14ac:dyDescent="0.25">
      <c r="A95" s="22" t="s">
        <v>115</v>
      </c>
      <c r="B95" s="43"/>
      <c r="C95" s="58"/>
      <c r="D95" s="58"/>
      <c r="E95" s="53"/>
    </row>
    <row r="96" spans="1:9" x14ac:dyDescent="0.25">
      <c r="A96" s="24" t="s">
        <v>114</v>
      </c>
      <c r="B96" s="44"/>
      <c r="C96" s="49">
        <f>D97</f>
        <v>2500</v>
      </c>
      <c r="D96" s="49"/>
    </row>
    <row r="97" spans="1:5" x14ac:dyDescent="0.25">
      <c r="A97" s="44"/>
      <c r="B97" s="21" t="s">
        <v>62</v>
      </c>
      <c r="C97" s="49"/>
      <c r="D97" s="49">
        <f>G89</f>
        <v>2500</v>
      </c>
      <c r="E97" s="55">
        <f>SUM(C96:C97)-SUM(D96:D97)</f>
        <v>0</v>
      </c>
    </row>
    <row r="98" spans="1:5" x14ac:dyDescent="0.25">
      <c r="A98" s="22" t="s">
        <v>116</v>
      </c>
      <c r="B98" s="43"/>
      <c r="C98" s="58"/>
      <c r="D98" s="58"/>
      <c r="E98" s="53"/>
    </row>
    <row r="99" spans="1:5" x14ac:dyDescent="0.25">
      <c r="A99" s="24" t="s">
        <v>114</v>
      </c>
      <c r="B99" s="44"/>
      <c r="C99" s="49">
        <f>H90</f>
        <v>25400</v>
      </c>
      <c r="D99" s="49"/>
    </row>
    <row r="100" spans="1:5" x14ac:dyDescent="0.25">
      <c r="A100" s="44"/>
      <c r="B100" s="21" t="s">
        <v>117</v>
      </c>
      <c r="C100" s="49"/>
      <c r="D100" s="49">
        <f>C99</f>
        <v>25400</v>
      </c>
      <c r="E100" s="55">
        <f>SUM(C99:C100)-SUM(D99:D100)</f>
        <v>0</v>
      </c>
    </row>
    <row r="101" spans="1:5" ht="32.1" customHeight="1" x14ac:dyDescent="0.25">
      <c r="A101" s="157" t="s">
        <v>118</v>
      </c>
      <c r="B101" s="157"/>
      <c r="C101" s="57">
        <f>SUM(C$81:C100)</f>
        <v>145900</v>
      </c>
      <c r="D101" s="57">
        <f>SUM(D$81:D100)</f>
        <v>145900</v>
      </c>
    </row>
  </sheetData>
  <mergeCells count="20">
    <mergeCell ref="A53:D53"/>
    <mergeCell ref="A1:D1"/>
    <mergeCell ref="A49:D49"/>
    <mergeCell ref="A6:D6"/>
    <mergeCell ref="A14:D14"/>
    <mergeCell ref="A20:D20"/>
    <mergeCell ref="A35:D35"/>
    <mergeCell ref="A10:D10"/>
    <mergeCell ref="A24:D24"/>
    <mergeCell ref="A28:D28"/>
    <mergeCell ref="A39:D39"/>
    <mergeCell ref="A44:D44"/>
    <mergeCell ref="A101:B101"/>
    <mergeCell ref="A78:D78"/>
    <mergeCell ref="A57:D57"/>
    <mergeCell ref="A61:D61"/>
    <mergeCell ref="F79:I79"/>
    <mergeCell ref="A70:D70"/>
    <mergeCell ref="A74:D74"/>
    <mergeCell ref="A65:D6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AEA6-FA41-4973-86D7-4D2A2BA7CB76}">
  <dimension ref="A1:Q107"/>
  <sheetViews>
    <sheetView showGridLines="0" tabSelected="1" topLeftCell="J69" workbookViewId="0">
      <selection activeCell="S76" sqref="S76"/>
    </sheetView>
  </sheetViews>
  <sheetFormatPr defaultRowHeight="15.75" x14ac:dyDescent="0.25"/>
  <cols>
    <col min="1" max="1" width="42.140625" style="119" bestFit="1" customWidth="1"/>
    <col min="2" max="7" width="13.85546875" style="119" bestFit="1" customWidth="1"/>
    <col min="9" max="9" width="42.140625" bestFit="1" customWidth="1"/>
    <col min="10" max="10" width="13.5703125" bestFit="1" customWidth="1"/>
    <col min="12" max="12" width="50.42578125" bestFit="1" customWidth="1"/>
    <col min="13" max="13" width="12.5703125" bestFit="1" customWidth="1"/>
    <col min="14" max="14" width="14.7109375" bestFit="1" customWidth="1"/>
    <col min="15" max="15" width="1.28515625" customWidth="1"/>
    <col min="16" max="16" width="42.140625" bestFit="1" customWidth="1"/>
    <col min="17" max="17" width="13.85546875" bestFit="1" customWidth="1"/>
  </cols>
  <sheetData>
    <row r="1" spans="1:7" x14ac:dyDescent="0.25">
      <c r="A1" s="171" t="s">
        <v>82</v>
      </c>
      <c r="B1" s="172"/>
      <c r="C1" s="172"/>
      <c r="D1" s="172"/>
      <c r="E1" s="172"/>
      <c r="F1" s="172"/>
      <c r="G1" s="173"/>
    </row>
    <row r="2" spans="1:7" x14ac:dyDescent="0.25">
      <c r="A2" s="96"/>
      <c r="B2" s="174" t="s">
        <v>83</v>
      </c>
      <c r="C2" s="175"/>
      <c r="D2" s="176" t="s">
        <v>73</v>
      </c>
      <c r="E2" s="175"/>
      <c r="F2" s="174" t="s">
        <v>84</v>
      </c>
      <c r="G2" s="177"/>
    </row>
    <row r="3" spans="1:7" x14ac:dyDescent="0.25">
      <c r="A3" s="97" t="s">
        <v>2</v>
      </c>
      <c r="B3" s="98" t="s">
        <v>74</v>
      </c>
      <c r="C3" s="99" t="s">
        <v>75</v>
      </c>
      <c r="D3" s="100" t="s">
        <v>76</v>
      </c>
      <c r="E3" s="101" t="s">
        <v>77</v>
      </c>
      <c r="F3" s="98" t="s">
        <v>74</v>
      </c>
      <c r="G3" s="102" t="s">
        <v>75</v>
      </c>
    </row>
    <row r="4" spans="1:7" x14ac:dyDescent="0.25">
      <c r="A4" s="103" t="str">
        <f>ΘΕΜΑ3!A37</f>
        <v>Μεταφορικά μέσα</v>
      </c>
      <c r="B4" s="104"/>
      <c r="C4" s="105"/>
      <c r="D4" s="106">
        <f>IF(SUMIF(ΘΕΜΑ3!$A$4:$A$64,$A4,ΘΕΜΑ3!$C$4:$C$64)=0,"",SUMIF(ΘΕΜΑ3!$A$4:$A$64,$A4,ΘΕΜΑ3!$C$4:$C$64))</f>
        <v>5000</v>
      </c>
      <c r="E4" s="105">
        <f>IF(SUMIF(ΘΕΜΑ3!$B$4:$B$64,$A4,ΘΕΜΑ3!$D$4:$D$64)=0,"",SUMIF(ΘΕΜΑ3!$B$4:$B$64,$A4,ΘΕΜΑ3!$D$4:$D$64))</f>
        <v>5000</v>
      </c>
      <c r="F4" s="104" t="str">
        <f>IF(SUM($B4,$D4)&gt;SUM($C4,$E4),SUM($B4,$D4)-SUM($C4,$E4),"")</f>
        <v/>
      </c>
      <c r="G4" s="107" t="str">
        <f>IF(SUM($B4,$D4)&lt;SUM($C4,$E4),-SUM($B4,$D4)+SUM($C4,$E4),"")</f>
        <v/>
      </c>
    </row>
    <row r="5" spans="1:7" x14ac:dyDescent="0.25">
      <c r="A5" s="103" t="str">
        <f>ΘΕΜΑ3!A8</f>
        <v>Έπιπλα &amp; Σκεύη</v>
      </c>
      <c r="B5" s="104"/>
      <c r="C5" s="105"/>
      <c r="D5" s="106">
        <f>IF(SUMIF(ΘΕΜΑ3!$A$4:$A$64,$A5,ΘΕΜΑ3!$C$4:$C$64)=0,"",SUMIF(ΘΕΜΑ3!$A$4:$A$64,$A5,ΘΕΜΑ3!$C$4:$C$64))</f>
        <v>10000</v>
      </c>
      <c r="E5" s="105" t="str">
        <f>IF(SUMIF(ΘΕΜΑ3!$B$4:$B$64,$A5,ΘΕΜΑ3!$D$4:$D$64)=0,"",SUMIF(ΘΕΜΑ3!$B$4:$B$64,$A5,ΘΕΜΑ3!$D$4:$D$64))</f>
        <v/>
      </c>
      <c r="F5" s="104">
        <f t="shared" ref="F5:F29" si="0">IF(SUM($B5,$D5)&gt;SUM($C5,$E5),SUM($B5,$D5)-SUM($C5,$E5),"")</f>
        <v>10000</v>
      </c>
      <c r="G5" s="107" t="str">
        <f t="shared" ref="G5:G29" si="1">IF(SUM($B5,$D5)&lt;SUM($C5,$E5),-SUM($B5,$D5)+SUM($C5,$E5),"")</f>
        <v/>
      </c>
    </row>
    <row r="6" spans="1:7" x14ac:dyDescent="0.25">
      <c r="A6" s="103" t="str">
        <f>ΘΕΜΑ3!B77</f>
        <v>Αποσβεσμένα έπιπλα &amp; σκεύη</v>
      </c>
      <c r="B6" s="104"/>
      <c r="C6" s="105"/>
      <c r="D6" s="106" t="str">
        <f>IF(SUMIF(ΘΕΜΑ3!$A$4:$A$64,$A6,ΘΕΜΑ3!$C$4:$C$64)=0,"",SUMIF(ΘΕΜΑ3!$A$4:$A$64,$A6,ΘΕΜΑ3!$C$4:$C$64))</f>
        <v/>
      </c>
      <c r="E6" s="105" t="str">
        <f>IF(SUMIF(ΘΕΜΑ3!$B$4:$B$64,$A6,ΘΕΜΑ3!$D$4:$D$64)=0,"",SUMIF(ΘΕΜΑ3!$B$4:$B$64,$A6,ΘΕΜΑ3!$D$4:$D$64))</f>
        <v/>
      </c>
      <c r="F6" s="104" t="str">
        <f t="shared" si="0"/>
        <v/>
      </c>
      <c r="G6" s="107" t="str">
        <f t="shared" si="1"/>
        <v/>
      </c>
    </row>
    <row r="7" spans="1:7" x14ac:dyDescent="0.25">
      <c r="A7" s="103" t="str">
        <f>ΘΕΜΑ3!A12</f>
        <v>Εμπορεύματα</v>
      </c>
      <c r="B7" s="104"/>
      <c r="C7" s="105"/>
      <c r="D7" s="106">
        <f>IF(SUMIF(ΘΕΜΑ3!$A$4:$A$64,$A7,ΘΕΜΑ3!$C$4:$C$64)=0,"",SUMIF(ΘΕΜΑ3!$A$4:$A$64,$A7,ΘΕΜΑ3!$C$4:$C$64))</f>
        <v>40000</v>
      </c>
      <c r="E7" s="105" t="str">
        <f>IF(SUMIF(ΘΕΜΑ3!$B$4:$B$64,$A7,ΘΕΜΑ3!$D$4:$D$64)=0,"",SUMIF(ΘΕΜΑ3!$B$4:$B$64,$A7,ΘΕΜΑ3!$D$4:$D$64))</f>
        <v/>
      </c>
      <c r="F7" s="104">
        <f t="shared" si="0"/>
        <v>40000</v>
      </c>
      <c r="G7" s="107" t="str">
        <f t="shared" si="1"/>
        <v/>
      </c>
    </row>
    <row r="8" spans="1:7" x14ac:dyDescent="0.25">
      <c r="A8" s="103" t="str">
        <f>ΘΕΜΑ3!A17</f>
        <v>Πελάτες</v>
      </c>
      <c r="B8" s="104"/>
      <c r="C8" s="105"/>
      <c r="D8" s="106">
        <f>IF(SUMIF(ΘΕΜΑ3!$A$4:$A$64,$A8,ΘΕΜΑ3!$C$4:$C$64)=0,"",SUMIF(ΘΕΜΑ3!$A$4:$A$64,$A8,ΘΕΜΑ3!$C$4:$C$64))</f>
        <v>3000</v>
      </c>
      <c r="E8" s="105">
        <f>IF(SUMIF(ΘΕΜΑ3!$B$4:$B$64,$A8,ΘΕΜΑ3!$D$4:$D$64)=0,"",SUMIF(ΘΕΜΑ3!$B$4:$B$64,$A8,ΘΕΜΑ3!$D$4:$D$64))</f>
        <v>1500</v>
      </c>
      <c r="F8" s="104">
        <f t="shared" si="0"/>
        <v>1500</v>
      </c>
      <c r="G8" s="107" t="str">
        <f t="shared" si="1"/>
        <v/>
      </c>
    </row>
    <row r="9" spans="1:7" x14ac:dyDescent="0.25">
      <c r="A9" s="103" t="str">
        <f>ΘΕΜΑ3!A18</f>
        <v>Γραμμάτια εισπρακτέα</v>
      </c>
      <c r="B9" s="104"/>
      <c r="C9" s="105"/>
      <c r="D9" s="106">
        <f>IF(SUMIF(ΘΕΜΑ3!$A$4:$A$64,$A9,ΘΕΜΑ3!$C$4:$C$64)=0,"",SUMIF(ΘΕΜΑ3!$A$4:$A$64,$A9,ΘΕΜΑ3!$C$4:$C$64))</f>
        <v>3000</v>
      </c>
      <c r="E9" s="105">
        <f>IF(SUMIF(ΘΕΜΑ3!$B$4:$B$64,$A9,ΘΕΜΑ3!$D$4:$D$64)=0,"",SUMIF(ΘΕΜΑ3!$B$4:$B$64,$A9,ΘΕΜΑ3!$D$4:$D$64))</f>
        <v>1500</v>
      </c>
      <c r="F9" s="104">
        <f t="shared" si="0"/>
        <v>1500</v>
      </c>
      <c r="G9" s="107" t="str">
        <f t="shared" si="1"/>
        <v/>
      </c>
    </row>
    <row r="10" spans="1:7" x14ac:dyDescent="0.25">
      <c r="A10" s="103" t="str">
        <f>ΘΕΜΑ3!A51</f>
        <v>Γραμμάτια προεξοφληθέντα</v>
      </c>
      <c r="B10" s="104"/>
      <c r="C10" s="105"/>
      <c r="D10" s="106">
        <f>IF(SUMIF(ΘΕΜΑ3!$A$4:$A$64,$A10,ΘΕΜΑ3!$C$4:$C$64)=0,"",SUMIF(ΘΕΜΑ3!$A$4:$A$64,$A10,ΘΕΜΑ3!$C$4:$C$64))</f>
        <v>1500</v>
      </c>
      <c r="E10" s="105">
        <f>IF(SUMIF(ΘΕΜΑ3!$B$4:$B$64,$A10,ΘΕΜΑ3!$D$4:$D$64)=0,"",SUMIF(ΘΕΜΑ3!$B$4:$B$64,$A10,ΘΕΜΑ3!$D$4:$D$64))</f>
        <v>1500</v>
      </c>
      <c r="F10" s="104" t="str">
        <f t="shared" si="0"/>
        <v/>
      </c>
      <c r="G10" s="107" t="str">
        <f t="shared" si="1"/>
        <v/>
      </c>
    </row>
    <row r="11" spans="1:7" x14ac:dyDescent="0.25">
      <c r="A11" s="103" t="str">
        <f>ΘΕΜΑ3!A41</f>
        <v>Απαίτηση από ασφαλιστική εταιρεία</v>
      </c>
      <c r="B11" s="104"/>
      <c r="C11" s="105"/>
      <c r="D11" s="106">
        <f>IF(SUMIF(ΘΕΜΑ3!$A$4:$A$64,$A11,ΘΕΜΑ3!$C$4:$C$64)=0,"",SUMIF(ΘΕΜΑ3!$A$4:$A$64,$A11,ΘΕΜΑ3!$C$4:$C$64))</f>
        <v>2500</v>
      </c>
      <c r="E11" s="105" t="str">
        <f>IF(SUMIF(ΘΕΜΑ3!$B$4:$B$64,$A11,ΘΕΜΑ3!$D$4:$D$64)=0,"",SUMIF(ΘΕΜΑ3!$B$4:$B$64,$A11,ΘΕΜΑ3!$D$4:$D$64))</f>
        <v/>
      </c>
      <c r="F11" s="104">
        <f t="shared" si="0"/>
        <v>2500</v>
      </c>
      <c r="G11" s="107" t="str">
        <f t="shared" si="1"/>
        <v/>
      </c>
    </row>
    <row r="12" spans="1:7" x14ac:dyDescent="0.25">
      <c r="A12" s="103" t="str">
        <f>ΘΕΜΑ3!A46</f>
        <v>Ταμείο</v>
      </c>
      <c r="B12" s="104"/>
      <c r="C12" s="105"/>
      <c r="D12" s="106">
        <f>IF(SUMIF(ΘΕΜΑ3!$A$4:$A$64,$A12,ΘΕΜΑ3!$C$4:$C$64)=0,"",SUMIF(ΘΕΜΑ3!$A$4:$A$64,$A12,ΘΕΜΑ3!$C$4:$C$64))</f>
        <v>165900</v>
      </c>
      <c r="E12" s="105">
        <f>IF(SUMIF(ΘΕΜΑ3!$B$4:$B$64,$A12,ΘΕΜΑ3!$D$4:$D$64)=0,"",SUMIF(ΘΕΜΑ3!$B$4:$B$64,$A12,ΘΕΜΑ3!$D$4:$D$64))</f>
        <v>32000</v>
      </c>
      <c r="F12" s="104">
        <f t="shared" si="0"/>
        <v>133900</v>
      </c>
      <c r="G12" s="107" t="str">
        <f t="shared" si="1"/>
        <v/>
      </c>
    </row>
    <row r="13" spans="1:7" x14ac:dyDescent="0.25">
      <c r="A13" s="103" t="str">
        <f>ΘΕΜΑ3!B5</f>
        <v>Καταβλημένο Μετοχικό Κεφάλαιο</v>
      </c>
      <c r="B13" s="104"/>
      <c r="C13" s="105"/>
      <c r="D13" s="106" t="str">
        <f>IF(SUMIF(ΘΕΜΑ3!$A$4:$A$64,$A13,ΘΕΜΑ3!$C$4:$C$64)=0,"",SUMIF(ΘΕΜΑ3!$A$4:$A$64,$A13,ΘΕΜΑ3!$C$4:$C$64))</f>
        <v/>
      </c>
      <c r="E13" s="105">
        <f>IF(SUMIF(ΘΕΜΑ3!$B$4:$B$64,$A13,ΘΕΜΑ3!$D$4:$D$64)=0,"",SUMIF(ΘΕΜΑ3!$B$4:$B$64,$A13,ΘΕΜΑ3!$D$4:$D$64))</f>
        <v>100000</v>
      </c>
      <c r="F13" s="104" t="str">
        <f t="shared" si="0"/>
        <v/>
      </c>
      <c r="G13" s="107">
        <f t="shared" si="1"/>
        <v>100000</v>
      </c>
    </row>
    <row r="14" spans="1:7" x14ac:dyDescent="0.25">
      <c r="A14" s="103" t="str">
        <f>ΘΕΜΑ3!B100</f>
        <v>Αποτελέσματα εις νέον</v>
      </c>
      <c r="B14" s="104"/>
      <c r="C14" s="105"/>
      <c r="D14" s="106" t="str">
        <f>IF(SUMIF(ΘΕΜΑ3!$A$4:$A$64,$A14,ΘΕΜΑ3!$C$4:$C$64)=0,"",SUMIF(ΘΕΜΑ3!$A$4:$A$64,$A14,ΘΕΜΑ3!$C$4:$C$64))</f>
        <v/>
      </c>
      <c r="E14" s="105" t="str">
        <f>IF(SUMIF(ΘΕΜΑ3!$B$4:$B$64,$A14,ΘΕΜΑ3!$D$4:$D$64)=0,"",SUMIF(ΘΕΜΑ3!$B$4:$B$64,$A14,ΘΕΜΑ3!$D$4:$D$64))</f>
        <v/>
      </c>
      <c r="F14" s="104" t="str">
        <f t="shared" si="0"/>
        <v/>
      </c>
      <c r="G14" s="107" t="str">
        <f t="shared" si="1"/>
        <v/>
      </c>
    </row>
    <row r="15" spans="1:7" x14ac:dyDescent="0.25">
      <c r="A15" s="103" t="str">
        <f>ΘΕΜΑ3!B13</f>
        <v>Προμηθευτές</v>
      </c>
      <c r="B15" s="104"/>
      <c r="C15" s="105"/>
      <c r="D15" s="106" t="str">
        <f>IF(SUMIF(ΘΕΜΑ3!$A$4:$A$64,$A15,ΘΕΜΑ3!$C$4:$C$64)=0,"",SUMIF(ΘΕΜΑ3!$A$4:$A$64,$A15,ΘΕΜΑ3!$C$4:$C$64))</f>
        <v/>
      </c>
      <c r="E15" s="105">
        <f>IF(SUMIF(ΘΕΜΑ3!$B$4:$B$64,$A15,ΘΕΜΑ3!$D$4:$D$64)=0,"",SUMIF(ΘΕΜΑ3!$B$4:$B$64,$A15,ΘΕΜΑ3!$D$4:$D$64))</f>
        <v>30000</v>
      </c>
      <c r="F15" s="104" t="str">
        <f t="shared" si="0"/>
        <v/>
      </c>
      <c r="G15" s="107">
        <f t="shared" si="1"/>
        <v>30000</v>
      </c>
    </row>
    <row r="16" spans="1:7" x14ac:dyDescent="0.25">
      <c r="A16" s="103" t="str">
        <f>ΘΕΜΑ3!B56</f>
        <v>Γραμμάτια πληρωτέα</v>
      </c>
      <c r="B16" s="104"/>
      <c r="C16" s="105"/>
      <c r="D16" s="106" t="str">
        <f>IF(SUMIF(ΘΕΜΑ3!$A$4:$A$64,$A16,ΘΕΜΑ3!$C$4:$C$64)=0,"",SUMIF(ΘΕΜΑ3!$A$4:$A$64,$A16,ΘΕΜΑ3!$C$4:$C$64))</f>
        <v/>
      </c>
      <c r="E16" s="105">
        <f>IF(SUMIF(ΘΕΜΑ3!$B$4:$B$64,$A16,ΘΕΜΑ3!$D$4:$D$64)=0,"",SUMIF(ΘΕΜΑ3!$B$4:$B$64,$A16,ΘΕΜΑ3!$D$4:$D$64))</f>
        <v>20000</v>
      </c>
      <c r="F16" s="104" t="str">
        <f t="shared" si="0"/>
        <v/>
      </c>
      <c r="G16" s="107">
        <f t="shared" si="1"/>
        <v>20000</v>
      </c>
    </row>
    <row r="17" spans="1:7" x14ac:dyDescent="0.25">
      <c r="A17" s="103" t="str">
        <f>ΘΕΜΑ3!B32</f>
        <v>Κρατήσεις και εισφορές πληρωτέες</v>
      </c>
      <c r="B17" s="104"/>
      <c r="C17" s="105"/>
      <c r="D17" s="106" t="str">
        <f>IF(SUMIF(ΘΕΜΑ3!$A$4:$A$64,$A17,ΘΕΜΑ3!$C$4:$C$64)=0,"",SUMIF(ΘΕΜΑ3!$A$4:$A$64,$A17,ΘΕΜΑ3!$C$4:$C$64))</f>
        <v/>
      </c>
      <c r="E17" s="105">
        <f>IF(SUMIF(ΘΕΜΑ3!$B$4:$B$64,$A17,ΘΕΜΑ3!$D$4:$D$64)=0,"",SUMIF(ΘΕΜΑ3!$B$4:$B$64,$A17,ΘΕΜΑ3!$D$4:$D$64))</f>
        <v>7000</v>
      </c>
      <c r="F17" s="104" t="str">
        <f t="shared" si="0"/>
        <v/>
      </c>
      <c r="G17" s="107">
        <f t="shared" si="1"/>
        <v>7000</v>
      </c>
    </row>
    <row r="18" spans="1:7" x14ac:dyDescent="0.25">
      <c r="A18" s="103" t="str">
        <f>ΘΕΜΑ3!B33</f>
        <v>Φόροι πληρωτέοι (ΦΜΥ)</v>
      </c>
      <c r="B18" s="104"/>
      <c r="C18" s="105"/>
      <c r="D18" s="106" t="str">
        <f>IF(SUMIF(ΘΕΜΑ3!$A$4:$A$64,$A18,ΘΕΜΑ3!$C$4:$C$64)=0,"",SUMIF(ΘΕΜΑ3!$A$4:$A$64,$A18,ΘΕΜΑ3!$C$4:$C$64))</f>
        <v/>
      </c>
      <c r="E18" s="105">
        <f>IF(SUMIF(ΘΕΜΑ3!$B$4:$B$64,$A18,ΘΕΜΑ3!$D$4:$D$64)=0,"",SUMIF(ΘΕΜΑ3!$B$4:$B$64,$A18,ΘΕΜΑ3!$D$4:$D$64))</f>
        <v>3000</v>
      </c>
      <c r="F18" s="104" t="str">
        <f t="shared" si="0"/>
        <v/>
      </c>
      <c r="G18" s="107">
        <f t="shared" si="1"/>
        <v>3000</v>
      </c>
    </row>
    <row r="19" spans="1:7" x14ac:dyDescent="0.25">
      <c r="A19" s="103" t="str">
        <f>ΘΕΜΑ3!B19</f>
        <v>Πωλήσεις</v>
      </c>
      <c r="B19" s="104"/>
      <c r="C19" s="105"/>
      <c r="D19" s="106" t="str">
        <f>IF(SUMIF(ΘΕΜΑ3!$A$4:$A$64,$A19,ΘΕΜΑ3!$C$4:$C$64)=0,"",SUMIF(ΘΕΜΑ3!$A$4:$A$64,$A19,ΘΕΜΑ3!$C$4:$C$64))</f>
        <v/>
      </c>
      <c r="E19" s="105">
        <f>IF(SUMIF(ΘΕΜΑ3!$B$4:$B$64,$A19,ΘΕΜΑ3!$D$4:$D$64)=0,"",SUMIF(ΘΕΜΑ3!$B$4:$B$64,$A19,ΘΕΜΑ3!$D$4:$D$64))</f>
        <v>9000</v>
      </c>
      <c r="F19" s="104" t="str">
        <f t="shared" si="0"/>
        <v/>
      </c>
      <c r="G19" s="107">
        <f t="shared" si="1"/>
        <v>9000</v>
      </c>
    </row>
    <row r="20" spans="1:7" x14ac:dyDescent="0.25">
      <c r="A20" s="103" t="str">
        <f>ΘΕΜΑ3!B60</f>
        <v>Λοιπά λειτουργικά έσοδα</v>
      </c>
      <c r="B20" s="104"/>
      <c r="C20" s="105"/>
      <c r="D20" s="106" t="str">
        <f>IF(SUMIF(ΘΕΜΑ3!$A$4:$A$64,$A20,ΘΕΜΑ3!$C$4:$C$64)=0,"",SUMIF(ΘΕΜΑ3!$A$4:$A$64,$A20,ΘΕΜΑ3!$C$4:$C$64))</f>
        <v/>
      </c>
      <c r="E20" s="105">
        <f>IF(SUMIF(ΘΕΜΑ3!$B$4:$B$64,$A20,ΘΕΜΑ3!$D$4:$D$64)=0,"",SUMIF(ΘΕΜΑ3!$B$4:$B$64,$A20,ΘΕΜΑ3!$D$4:$D$64))</f>
        <v>50000</v>
      </c>
      <c r="F20" s="104" t="str">
        <f t="shared" si="0"/>
        <v/>
      </c>
      <c r="G20" s="107">
        <f t="shared" si="1"/>
        <v>50000</v>
      </c>
    </row>
    <row r="21" spans="1:7" x14ac:dyDescent="0.25">
      <c r="A21" s="103" t="str">
        <f>ΘΕΜΑ3!A68</f>
        <v>Κόστος πωληθέντων</v>
      </c>
      <c r="B21" s="104"/>
      <c r="C21" s="105"/>
      <c r="D21" s="106" t="str">
        <f>IF(SUMIF(ΘΕΜΑ3!$A$4:$A$64,$A21,ΘΕΜΑ3!$C$4:$C$64)=0,"",SUMIF(ΘΕΜΑ3!$A$4:$A$64,$A21,ΘΕΜΑ3!$C$4:$C$64))</f>
        <v/>
      </c>
      <c r="E21" s="105" t="str">
        <f>IF(SUMIF(ΘΕΜΑ3!$B$4:$B$64,$A21,ΘΕΜΑ3!$D$4:$D$64)=0,"",SUMIF(ΘΕΜΑ3!$B$4:$B$64,$A21,ΘΕΜΑ3!$D$4:$D$64))</f>
        <v/>
      </c>
      <c r="F21" s="104" t="str">
        <f t="shared" si="0"/>
        <v/>
      </c>
      <c r="G21" s="107" t="str">
        <f t="shared" si="1"/>
        <v/>
      </c>
    </row>
    <row r="22" spans="1:7" x14ac:dyDescent="0.25">
      <c r="A22" s="103" t="str">
        <f>ΘΕΜΑ3!A30</f>
        <v>Αμοιβές προσωπικού</v>
      </c>
      <c r="B22" s="104"/>
      <c r="C22" s="105"/>
      <c r="D22" s="106">
        <f>IF(SUMIF(ΘΕΜΑ3!$A$4:$A$64,$A22,ΘΕΜΑ3!$C$4:$C$64)=0,"",SUMIF(ΘΕΜΑ3!$A$4:$A$64,$A22,ΘΕΜΑ3!$C$4:$C$64))</f>
        <v>20000</v>
      </c>
      <c r="E22" s="105" t="str">
        <f>IF(SUMIF(ΘΕΜΑ3!$B$4:$B$64,$A22,ΘΕΜΑ3!$D$4:$D$64)=0,"",SUMIF(ΘΕΜΑ3!$B$4:$B$64,$A22,ΘΕΜΑ3!$D$4:$D$64))</f>
        <v/>
      </c>
      <c r="F22" s="104">
        <f t="shared" si="0"/>
        <v>20000</v>
      </c>
      <c r="G22" s="107" t="str">
        <f t="shared" si="1"/>
        <v/>
      </c>
    </row>
    <row r="23" spans="1:7" x14ac:dyDescent="0.25">
      <c r="A23" s="103" t="str">
        <f>ΘΕΜΑ3!A31</f>
        <v>Εργοδοτικές εισφορές</v>
      </c>
      <c r="B23" s="104"/>
      <c r="C23" s="105"/>
      <c r="D23" s="106">
        <f>IF(SUMIF(ΘΕΜΑ3!$A$4:$A$64,$A23,ΘΕΜΑ3!$C$4:$C$64)=0,"",SUMIF(ΘΕΜΑ3!$A$4:$A$64,$A23,ΘΕΜΑ3!$C$4:$C$64))</f>
        <v>5000</v>
      </c>
      <c r="E23" s="105" t="str">
        <f>IF(SUMIF(ΘΕΜΑ3!$B$4:$B$64,$A23,ΘΕΜΑ3!$D$4:$D$64)=0,"",SUMIF(ΘΕΜΑ3!$B$4:$B$64,$A23,ΘΕΜΑ3!$D$4:$D$64))</f>
        <v/>
      </c>
      <c r="F23" s="104">
        <f t="shared" si="0"/>
        <v>5000</v>
      </c>
      <c r="G23" s="107" t="str">
        <f t="shared" si="1"/>
        <v/>
      </c>
    </row>
    <row r="24" spans="1:7" x14ac:dyDescent="0.25">
      <c r="A24" s="103" t="str">
        <f>ΘΕΜΑ3!A22</f>
        <v>Έξοδα ηλεκτρικού ρεύματος</v>
      </c>
      <c r="B24" s="104"/>
      <c r="C24" s="105"/>
      <c r="D24" s="106">
        <f>IF(SUMIF(ΘΕΜΑ3!$A$4:$A$64,$A24,ΘΕΜΑ3!$C$4:$C$64)=0,"",SUMIF(ΘΕΜΑ3!$A$4:$A$64,$A24,ΘΕΜΑ3!$C$4:$C$64))</f>
        <v>2000</v>
      </c>
      <c r="E24" s="105" t="str">
        <f>IF(SUMIF(ΘΕΜΑ3!$B$4:$B$64,$A24,ΘΕΜΑ3!$D$4:$D$64)=0,"",SUMIF(ΘΕΜΑ3!$B$4:$B$64,$A24,ΘΕΜΑ3!$D$4:$D$64))</f>
        <v/>
      </c>
      <c r="F24" s="104">
        <f t="shared" si="0"/>
        <v>2000</v>
      </c>
      <c r="G24" s="107" t="str">
        <f t="shared" si="1"/>
        <v/>
      </c>
    </row>
    <row r="25" spans="1:7" x14ac:dyDescent="0.25">
      <c r="A25" s="103" t="str">
        <f>ΘΕΜΑ3!A76</f>
        <v>Αποσβέσεις (έξοδο)</v>
      </c>
      <c r="B25" s="104"/>
      <c r="C25" s="105"/>
      <c r="D25" s="106" t="str">
        <f>IF(SUMIF(ΘΕΜΑ3!$A$4:$A$64,$A25,ΘΕΜΑ3!$C$4:$C$64)=0,"",SUMIF(ΘΕΜΑ3!$A$4:$A$64,$A25,ΘΕΜΑ3!$C$4:$C$64))</f>
        <v/>
      </c>
      <c r="E25" s="105" t="str">
        <f>IF(SUMIF(ΘΕΜΑ3!$B$4:$B$64,$A25,ΘΕΜΑ3!$D$4:$D$64)=0,"",SUMIF(ΘΕΜΑ3!$B$4:$B$64,$A25,ΘΕΜΑ3!$D$4:$D$64))</f>
        <v/>
      </c>
      <c r="F25" s="104" t="str">
        <f t="shared" si="0"/>
        <v/>
      </c>
      <c r="G25" s="107" t="str">
        <f t="shared" si="1"/>
        <v/>
      </c>
    </row>
    <row r="26" spans="1:7" x14ac:dyDescent="0.25">
      <c r="A26" s="103" t="str">
        <f>ΘΕΜΑ3!A42</f>
        <v>Ζημιά από καταστροφή μεταφορικού μέσου</v>
      </c>
      <c r="B26" s="104"/>
      <c r="C26" s="105"/>
      <c r="D26" s="106">
        <f>IF(SUMIF(ΘΕΜΑ3!$A$4:$A$64,$A26,ΘΕΜΑ3!$C$4:$C$64)=0,"",SUMIF(ΘΕΜΑ3!$A$4:$A$64,$A26,ΘΕΜΑ3!$C$4:$C$64))</f>
        <v>2500</v>
      </c>
      <c r="E26" s="105" t="str">
        <f>IF(SUMIF(ΘΕΜΑ3!$B$4:$B$64,$A26,ΘΕΜΑ3!$D$4:$D$64)=0,"",SUMIF(ΘΕΜΑ3!$B$4:$B$64,$A26,ΘΕΜΑ3!$D$4:$D$64))</f>
        <v/>
      </c>
      <c r="F26" s="104">
        <f t="shared" si="0"/>
        <v>2500</v>
      </c>
      <c r="G26" s="107" t="str">
        <f t="shared" si="1"/>
        <v/>
      </c>
    </row>
    <row r="27" spans="1:7" x14ac:dyDescent="0.25">
      <c r="A27" s="103" t="str">
        <f>ΘΕΜΑ3!A47</f>
        <v>Χρεωστικοί τόκοι</v>
      </c>
      <c r="B27" s="104"/>
      <c r="C27" s="105"/>
      <c r="D27" s="106">
        <f>IF(SUMIF(ΘΕΜΑ3!$A$4:$A$64,$A27,ΘΕΜΑ3!$C$4:$C$64)=0,"",SUMIF(ΘΕΜΑ3!$A$4:$A$64,$A27,ΘΕΜΑ3!$C$4:$C$64))</f>
        <v>100</v>
      </c>
      <c r="E27" s="105" t="str">
        <f>IF(SUMIF(ΘΕΜΑ3!$B$4:$B$64,$A27,ΘΕΜΑ3!$D$4:$D$64)=0,"",SUMIF(ΘΕΜΑ3!$B$4:$B$64,$A27,ΘΕΜΑ3!$D$4:$D$64))</f>
        <v/>
      </c>
      <c r="F27" s="104">
        <f t="shared" si="0"/>
        <v>100</v>
      </c>
      <c r="G27" s="107" t="str">
        <f t="shared" si="1"/>
        <v/>
      </c>
    </row>
    <row r="28" spans="1:7" x14ac:dyDescent="0.25">
      <c r="A28" s="103" t="str">
        <f>ΘΕΜΑ3!A93</f>
        <v>Αποτέλεσμα εκμετάλλευσης</v>
      </c>
      <c r="B28" s="104"/>
      <c r="C28" s="105"/>
      <c r="D28" s="106" t="str">
        <f>IF(SUMIF(ΘΕΜΑ3!$A$4:$A$64,$A28,ΘΕΜΑ3!$C$4:$C$64)=0,"",SUMIF(ΘΕΜΑ3!$A$4:$A$64,$A28,ΘΕΜΑ3!$C$4:$C$64))</f>
        <v/>
      </c>
      <c r="E28" s="105" t="str">
        <f>IF(SUMIF(ΘΕΜΑ3!$B$4:$B$64,$A28,ΘΕΜΑ3!$D$4:$D$64)=0,"",SUMIF(ΘΕΜΑ3!$B$4:$B$64,$A28,ΘΕΜΑ3!$D$4:$D$64))</f>
        <v/>
      </c>
      <c r="F28" s="104" t="str">
        <f t="shared" si="0"/>
        <v/>
      </c>
      <c r="G28" s="107" t="str">
        <f t="shared" si="1"/>
        <v/>
      </c>
    </row>
    <row r="29" spans="1:7" x14ac:dyDescent="0.25">
      <c r="A29" s="108" t="str">
        <f>ΘΕΜΑ3!B94</f>
        <v>Αποτέλεσμα χρήσης</v>
      </c>
      <c r="B29" s="109"/>
      <c r="C29" s="110"/>
      <c r="D29" s="111" t="str">
        <f>IF(SUMIF(ΘΕΜΑ3!$A$4:$A$64,$A29,ΘΕΜΑ3!$C$4:$C$64)=0,"",SUMIF(ΘΕΜΑ3!$A$4:$A$64,$A29,ΘΕΜΑ3!$C$4:$C$64))</f>
        <v/>
      </c>
      <c r="E29" s="110" t="str">
        <f>IF(SUMIF(ΘΕΜΑ3!$B$4:$B$64,$A29,ΘΕΜΑ3!$D$4:$D$64)=0,"",SUMIF(ΘΕΜΑ3!$B$4:$B$64,$A29,ΘΕΜΑ3!$D$4:$D$64))</f>
        <v/>
      </c>
      <c r="F29" s="109" t="str">
        <f t="shared" si="0"/>
        <v/>
      </c>
      <c r="G29" s="112" t="str">
        <f t="shared" si="1"/>
        <v/>
      </c>
    </row>
    <row r="30" spans="1:7" ht="16.5" thickBot="1" x14ac:dyDescent="0.3">
      <c r="A30" s="113" t="s">
        <v>4</v>
      </c>
      <c r="B30" s="114">
        <f t="shared" ref="B30:G30" si="2">SUM(B4:B29)</f>
        <v>0</v>
      </c>
      <c r="C30" s="115">
        <f t="shared" si="2"/>
        <v>0</v>
      </c>
      <c r="D30" s="116">
        <f t="shared" si="2"/>
        <v>260500</v>
      </c>
      <c r="E30" s="115">
        <f t="shared" si="2"/>
        <v>260500</v>
      </c>
      <c r="F30" s="114">
        <f t="shared" si="2"/>
        <v>219000</v>
      </c>
      <c r="G30" s="117">
        <f t="shared" si="2"/>
        <v>219000</v>
      </c>
    </row>
    <row r="31" spans="1:7" x14ac:dyDescent="0.25">
      <c r="A31" s="118"/>
      <c r="B31" s="104"/>
      <c r="C31" s="104">
        <f>B30-C30</f>
        <v>0</v>
      </c>
      <c r="D31" s="104"/>
      <c r="E31" s="104">
        <f>D30-E30</f>
        <v>0</v>
      </c>
      <c r="F31" s="104"/>
      <c r="G31" s="104">
        <f>F30-G30</f>
        <v>0</v>
      </c>
    </row>
    <row r="33" spans="1:7" ht="16.5" thickBot="1" x14ac:dyDescent="0.3"/>
    <row r="34" spans="1:7" x14ac:dyDescent="0.25">
      <c r="A34" s="171" t="s">
        <v>85</v>
      </c>
      <c r="B34" s="172"/>
      <c r="C34" s="172"/>
      <c r="D34" s="172"/>
      <c r="E34" s="172"/>
      <c r="F34" s="172"/>
      <c r="G34" s="173"/>
    </row>
    <row r="35" spans="1:7" x14ac:dyDescent="0.25">
      <c r="A35" s="96"/>
      <c r="B35" s="167" t="s">
        <v>78</v>
      </c>
      <c r="C35" s="168"/>
      <c r="D35" s="167" t="s">
        <v>73</v>
      </c>
      <c r="E35" s="168"/>
      <c r="F35" s="169" t="s">
        <v>79</v>
      </c>
      <c r="G35" s="170"/>
    </row>
    <row r="36" spans="1:7" x14ac:dyDescent="0.25">
      <c r="A36" s="97" t="s">
        <v>2</v>
      </c>
      <c r="B36" s="120" t="s">
        <v>74</v>
      </c>
      <c r="C36" s="99" t="s">
        <v>75</v>
      </c>
      <c r="D36" s="120" t="s">
        <v>76</v>
      </c>
      <c r="E36" s="99" t="s">
        <v>77</v>
      </c>
      <c r="F36" s="98" t="s">
        <v>74</v>
      </c>
      <c r="G36" s="102" t="s">
        <v>75</v>
      </c>
    </row>
    <row r="37" spans="1:7" x14ac:dyDescent="0.25">
      <c r="A37" s="103" t="str">
        <f t="shared" ref="A37:A62" si="3">A4</f>
        <v>Μεταφορικά μέσα</v>
      </c>
      <c r="B37" s="106" t="str">
        <f t="shared" ref="B37:B62" si="4">IF(F4="","",F4)</f>
        <v/>
      </c>
      <c r="C37" s="105" t="str">
        <f t="shared" ref="C37:C62" si="5">IF(G4="","",G4)</f>
        <v/>
      </c>
      <c r="D37" s="106" t="str">
        <f>IF(SUMIF(ΘΕΜΑ3!$A$68:$A$77,$A37,ΘΕΜΑ3!$C$68:$C$77)=0,"",SUMIF(ΘΕΜΑ3!$A$68:$A$77,$A37,ΘΕΜΑ3!$C$68:$C$77))</f>
        <v/>
      </c>
      <c r="E37" s="105" t="str">
        <f>IF(SUMIF(ΘΕΜΑ3!$B$68:$B$77,$A37,ΘΕΜΑ3!$D$68:$D$77)=0,"",SUMIF(ΘΕΜΑ3!$B$68:$B$77,$A37,ΘΕΜΑ3!$D$68:$D$77))</f>
        <v/>
      </c>
      <c r="F37" s="104" t="str">
        <f>IF(SUM($B37,$D37)&gt;SUM($C37,$E37),SUM($B37,$D37)-SUM($C37,$E37),"")</f>
        <v/>
      </c>
      <c r="G37" s="107" t="str">
        <f>IF(SUM($B37,$D37)&lt;SUM($C37,$E37),-SUM($B37,$D37)+SUM($C37,$E37),"")</f>
        <v/>
      </c>
    </row>
    <row r="38" spans="1:7" x14ac:dyDescent="0.25">
      <c r="A38" s="103" t="str">
        <f t="shared" si="3"/>
        <v>Έπιπλα &amp; Σκεύη</v>
      </c>
      <c r="B38" s="106">
        <f t="shared" si="4"/>
        <v>10000</v>
      </c>
      <c r="C38" s="105" t="str">
        <f t="shared" si="5"/>
        <v/>
      </c>
      <c r="D38" s="106" t="str">
        <f>IF(SUMIF(ΘΕΜΑ3!$A$68:$A$77,$A38,ΘΕΜΑ3!$C$68:$C$77)=0,"",SUMIF(ΘΕΜΑ3!$A$68:$A$77,$A38,ΘΕΜΑ3!$C$68:$C$77))</f>
        <v/>
      </c>
      <c r="E38" s="105" t="str">
        <f>IF(SUMIF(ΘΕΜΑ3!$B$68:$B$77,$A38,ΘΕΜΑ3!$D$68:$D$77)=0,"",SUMIF(ΘΕΜΑ3!$B$68:$B$77,$A38,ΘΕΜΑ3!$D$68:$D$77))</f>
        <v/>
      </c>
      <c r="F38" s="104">
        <f t="shared" ref="F38:F62" si="6">IF(SUM($B38,$D38)&gt;SUM($C38,$E38),SUM($B38,$D38)-SUM($C38,$E38),"")</f>
        <v>10000</v>
      </c>
      <c r="G38" s="107" t="str">
        <f t="shared" ref="G38:G62" si="7">IF(SUM($B38,$D38)&lt;SUM($C38,$E38),-SUM($B38,$D38)+SUM($C38,$E38),"")</f>
        <v/>
      </c>
    </row>
    <row r="39" spans="1:7" x14ac:dyDescent="0.25">
      <c r="A39" s="103" t="str">
        <f t="shared" si="3"/>
        <v>Αποσβεσμένα έπιπλα &amp; σκεύη</v>
      </c>
      <c r="B39" s="106" t="str">
        <f t="shared" si="4"/>
        <v/>
      </c>
      <c r="C39" s="105" t="str">
        <f t="shared" si="5"/>
        <v/>
      </c>
      <c r="D39" s="106" t="str">
        <f>IF(SUMIF(ΘΕΜΑ3!$A$68:$A$77,$A39,ΘΕΜΑ3!$C$68:$C$77)=0,"",SUMIF(ΘΕΜΑ3!$A$68:$A$77,$A39,ΘΕΜΑ3!$C$68:$C$77))</f>
        <v/>
      </c>
      <c r="E39" s="105">
        <f>IF(SUMIF(ΘΕΜΑ3!$B$68:$B$77,$A39,ΘΕΜΑ3!$D$68:$D$77)=0,"",SUMIF(ΘΕΜΑ3!$B$68:$B$77,$A39,ΘΕΜΑ3!$D$68:$D$77))</f>
        <v>1000</v>
      </c>
      <c r="F39" s="104" t="str">
        <f t="shared" si="6"/>
        <v/>
      </c>
      <c r="G39" s="107">
        <f t="shared" si="7"/>
        <v>1000</v>
      </c>
    </row>
    <row r="40" spans="1:7" x14ac:dyDescent="0.25">
      <c r="A40" s="103" t="str">
        <f t="shared" si="3"/>
        <v>Εμπορεύματα</v>
      </c>
      <c r="B40" s="106">
        <f t="shared" si="4"/>
        <v>40000</v>
      </c>
      <c r="C40" s="105" t="str">
        <f t="shared" si="5"/>
        <v/>
      </c>
      <c r="D40" s="106">
        <f>IF(SUMIF(ΘΕΜΑ3!$A$68:$A$77,$A40,ΘΕΜΑ3!$C$68:$C$77)=0,"",SUMIF(ΘΕΜΑ3!$A$68:$A$77,$A40,ΘΕΜΑ3!$C$68:$C$77))</f>
        <v>37000</v>
      </c>
      <c r="E40" s="105">
        <f>IF(SUMIF(ΘΕΜΑ3!$B$68:$B$77,$A40,ΘΕΜΑ3!$D$68:$D$77)=0,"",SUMIF(ΘΕΜΑ3!$B$68:$B$77,$A40,ΘΕΜΑ3!$D$68:$D$77))</f>
        <v>40000</v>
      </c>
      <c r="F40" s="104">
        <f t="shared" si="6"/>
        <v>37000</v>
      </c>
      <c r="G40" s="107" t="str">
        <f t="shared" si="7"/>
        <v/>
      </c>
    </row>
    <row r="41" spans="1:7" x14ac:dyDescent="0.25">
      <c r="A41" s="103" t="str">
        <f t="shared" si="3"/>
        <v>Πελάτες</v>
      </c>
      <c r="B41" s="106">
        <f t="shared" si="4"/>
        <v>1500</v>
      </c>
      <c r="C41" s="105" t="str">
        <f t="shared" si="5"/>
        <v/>
      </c>
      <c r="D41" s="106" t="str">
        <f>IF(SUMIF(ΘΕΜΑ3!$A$68:$A$77,$A41,ΘΕΜΑ3!$C$68:$C$77)=0,"",SUMIF(ΘΕΜΑ3!$A$68:$A$77,$A41,ΘΕΜΑ3!$C$68:$C$77))</f>
        <v/>
      </c>
      <c r="E41" s="105" t="str">
        <f>IF(SUMIF(ΘΕΜΑ3!$B$68:$B$77,$A41,ΘΕΜΑ3!$D$68:$D$77)=0,"",SUMIF(ΘΕΜΑ3!$B$68:$B$77,$A41,ΘΕΜΑ3!$D$68:$D$77))</f>
        <v/>
      </c>
      <c r="F41" s="104">
        <f t="shared" si="6"/>
        <v>1500</v>
      </c>
      <c r="G41" s="107" t="str">
        <f t="shared" si="7"/>
        <v/>
      </c>
    </row>
    <row r="42" spans="1:7" x14ac:dyDescent="0.25">
      <c r="A42" s="103" t="str">
        <f t="shared" si="3"/>
        <v>Γραμμάτια εισπρακτέα</v>
      </c>
      <c r="B42" s="106">
        <f t="shared" si="4"/>
        <v>1500</v>
      </c>
      <c r="C42" s="105" t="str">
        <f t="shared" si="5"/>
        <v/>
      </c>
      <c r="D42" s="106" t="str">
        <f>IF(SUMIF(ΘΕΜΑ3!$A$68:$A$77,$A42,ΘΕΜΑ3!$C$68:$C$77)=0,"",SUMIF(ΘΕΜΑ3!$A$68:$A$77,$A42,ΘΕΜΑ3!$C$68:$C$77))</f>
        <v/>
      </c>
      <c r="E42" s="105" t="str">
        <f>IF(SUMIF(ΘΕΜΑ3!$B$68:$B$77,$A42,ΘΕΜΑ3!$D$68:$D$77)=0,"",SUMIF(ΘΕΜΑ3!$B$68:$B$77,$A42,ΘΕΜΑ3!$D$68:$D$77))</f>
        <v/>
      </c>
      <c r="F42" s="104">
        <f t="shared" si="6"/>
        <v>1500</v>
      </c>
      <c r="G42" s="107" t="str">
        <f t="shared" si="7"/>
        <v/>
      </c>
    </row>
    <row r="43" spans="1:7" x14ac:dyDescent="0.25">
      <c r="A43" s="103" t="str">
        <f t="shared" si="3"/>
        <v>Γραμμάτια προεξοφληθέντα</v>
      </c>
      <c r="B43" s="106" t="str">
        <f t="shared" si="4"/>
        <v/>
      </c>
      <c r="C43" s="105" t="str">
        <f t="shared" si="5"/>
        <v/>
      </c>
      <c r="D43" s="106" t="str">
        <f>IF(SUMIF(ΘΕΜΑ3!$A$68:$A$77,$A43,ΘΕΜΑ3!$C$68:$C$77)=0,"",SUMIF(ΘΕΜΑ3!$A$68:$A$77,$A43,ΘΕΜΑ3!$C$68:$C$77))</f>
        <v/>
      </c>
      <c r="E43" s="105" t="str">
        <f>IF(SUMIF(ΘΕΜΑ3!$B$68:$B$77,$A43,ΘΕΜΑ3!$D$68:$D$77)=0,"",SUMIF(ΘΕΜΑ3!$B$68:$B$77,$A43,ΘΕΜΑ3!$D$68:$D$77))</f>
        <v/>
      </c>
      <c r="F43" s="104" t="str">
        <f t="shared" si="6"/>
        <v/>
      </c>
      <c r="G43" s="107" t="str">
        <f t="shared" si="7"/>
        <v/>
      </c>
    </row>
    <row r="44" spans="1:7" x14ac:dyDescent="0.25">
      <c r="A44" s="103" t="str">
        <f t="shared" si="3"/>
        <v>Απαίτηση από ασφαλιστική εταιρεία</v>
      </c>
      <c r="B44" s="106">
        <f t="shared" si="4"/>
        <v>2500</v>
      </c>
      <c r="C44" s="105" t="str">
        <f t="shared" si="5"/>
        <v/>
      </c>
      <c r="D44" s="106" t="str">
        <f>IF(SUMIF(ΘΕΜΑ3!$A$68:$A$77,$A44,ΘΕΜΑ3!$C$68:$C$77)=0,"",SUMIF(ΘΕΜΑ3!$A$68:$A$77,$A44,ΘΕΜΑ3!$C$68:$C$77))</f>
        <v/>
      </c>
      <c r="E44" s="105" t="str">
        <f>IF(SUMIF(ΘΕΜΑ3!$B$68:$B$77,$A44,ΘΕΜΑ3!$D$68:$D$77)=0,"",SUMIF(ΘΕΜΑ3!$B$68:$B$77,$A44,ΘΕΜΑ3!$D$68:$D$77))</f>
        <v/>
      </c>
      <c r="F44" s="104">
        <f t="shared" si="6"/>
        <v>2500</v>
      </c>
      <c r="G44" s="107" t="str">
        <f t="shared" si="7"/>
        <v/>
      </c>
    </row>
    <row r="45" spans="1:7" x14ac:dyDescent="0.25">
      <c r="A45" s="103" t="str">
        <f t="shared" si="3"/>
        <v>Ταμείο</v>
      </c>
      <c r="B45" s="106">
        <f t="shared" si="4"/>
        <v>133900</v>
      </c>
      <c r="C45" s="105" t="str">
        <f t="shared" si="5"/>
        <v/>
      </c>
      <c r="D45" s="106" t="str">
        <f>IF(SUMIF(ΘΕΜΑ3!$A$68:$A$77,$A45,ΘΕΜΑ3!$C$68:$C$77)=0,"",SUMIF(ΘΕΜΑ3!$A$68:$A$77,$A45,ΘΕΜΑ3!$C$68:$C$77))</f>
        <v/>
      </c>
      <c r="E45" s="105" t="str">
        <f>IF(SUMIF(ΘΕΜΑ3!$B$68:$B$77,$A45,ΘΕΜΑ3!$D$68:$D$77)=0,"",SUMIF(ΘΕΜΑ3!$B$68:$B$77,$A45,ΘΕΜΑ3!$D$68:$D$77))</f>
        <v/>
      </c>
      <c r="F45" s="104">
        <f t="shared" si="6"/>
        <v>133900</v>
      </c>
      <c r="G45" s="107" t="str">
        <f t="shared" si="7"/>
        <v/>
      </c>
    </row>
    <row r="46" spans="1:7" x14ac:dyDescent="0.25">
      <c r="A46" s="103" t="str">
        <f t="shared" si="3"/>
        <v>Καταβλημένο Μετοχικό Κεφάλαιο</v>
      </c>
      <c r="B46" s="106" t="str">
        <f t="shared" si="4"/>
        <v/>
      </c>
      <c r="C46" s="105">
        <f t="shared" si="5"/>
        <v>100000</v>
      </c>
      <c r="D46" s="106" t="str">
        <f>IF(SUMIF(ΘΕΜΑ3!$A$68:$A$77,$A46,ΘΕΜΑ3!$C$68:$C$77)=0,"",SUMIF(ΘΕΜΑ3!$A$68:$A$77,$A46,ΘΕΜΑ3!$C$68:$C$77))</f>
        <v/>
      </c>
      <c r="E46" s="105" t="str">
        <f>IF(SUMIF(ΘΕΜΑ3!$B$68:$B$77,$A46,ΘΕΜΑ3!$D$68:$D$77)=0,"",SUMIF(ΘΕΜΑ3!$B$68:$B$77,$A46,ΘΕΜΑ3!$D$68:$D$77))</f>
        <v/>
      </c>
      <c r="F46" s="104" t="str">
        <f t="shared" si="6"/>
        <v/>
      </c>
      <c r="G46" s="107">
        <f t="shared" si="7"/>
        <v>100000</v>
      </c>
    </row>
    <row r="47" spans="1:7" x14ac:dyDescent="0.25">
      <c r="A47" s="103" t="str">
        <f t="shared" si="3"/>
        <v>Αποτελέσματα εις νέον</v>
      </c>
      <c r="B47" s="106" t="str">
        <f t="shared" si="4"/>
        <v/>
      </c>
      <c r="C47" s="105" t="str">
        <f t="shared" si="5"/>
        <v/>
      </c>
      <c r="D47" s="106" t="str">
        <f>IF(SUMIF(ΘΕΜΑ3!$A$68:$A$77,$A47,ΘΕΜΑ3!$C$68:$C$77)=0,"",SUMIF(ΘΕΜΑ3!$A$68:$A$77,$A47,ΘΕΜΑ3!$C$68:$C$77))</f>
        <v/>
      </c>
      <c r="E47" s="105" t="str">
        <f>IF(SUMIF(ΘΕΜΑ3!$B$68:$B$77,$A47,ΘΕΜΑ3!$D$68:$D$77)=0,"",SUMIF(ΘΕΜΑ3!$B$68:$B$77,$A47,ΘΕΜΑ3!$D$68:$D$77))</f>
        <v/>
      </c>
      <c r="F47" s="104" t="str">
        <f t="shared" si="6"/>
        <v/>
      </c>
      <c r="G47" s="107" t="str">
        <f t="shared" si="7"/>
        <v/>
      </c>
    </row>
    <row r="48" spans="1:7" x14ac:dyDescent="0.25">
      <c r="A48" s="103" t="str">
        <f t="shared" si="3"/>
        <v>Προμηθευτές</v>
      </c>
      <c r="B48" s="106" t="str">
        <f t="shared" si="4"/>
        <v/>
      </c>
      <c r="C48" s="105">
        <f t="shared" si="5"/>
        <v>30000</v>
      </c>
      <c r="D48" s="106" t="str">
        <f>IF(SUMIF(ΘΕΜΑ3!$A$68:$A$77,$A48,ΘΕΜΑ3!$C$68:$C$77)=0,"",SUMIF(ΘΕΜΑ3!$A$68:$A$77,$A48,ΘΕΜΑ3!$C$68:$C$77))</f>
        <v/>
      </c>
      <c r="E48" s="105" t="str">
        <f>IF(SUMIF(ΘΕΜΑ3!$B$68:$B$77,$A48,ΘΕΜΑ3!$D$68:$D$77)=0,"",SUMIF(ΘΕΜΑ3!$B$68:$B$77,$A48,ΘΕΜΑ3!$D$68:$D$77))</f>
        <v/>
      </c>
      <c r="F48" s="104" t="str">
        <f t="shared" si="6"/>
        <v/>
      </c>
      <c r="G48" s="107">
        <f t="shared" si="7"/>
        <v>30000</v>
      </c>
    </row>
    <row r="49" spans="1:7" x14ac:dyDescent="0.25">
      <c r="A49" s="103" t="str">
        <f t="shared" si="3"/>
        <v>Γραμμάτια πληρωτέα</v>
      </c>
      <c r="B49" s="106" t="str">
        <f t="shared" si="4"/>
        <v/>
      </c>
      <c r="C49" s="105">
        <f t="shared" si="5"/>
        <v>20000</v>
      </c>
      <c r="D49" s="106" t="str">
        <f>IF(SUMIF(ΘΕΜΑ3!$A$68:$A$77,$A49,ΘΕΜΑ3!$C$68:$C$77)=0,"",SUMIF(ΘΕΜΑ3!$A$68:$A$77,$A49,ΘΕΜΑ3!$C$68:$C$77))</f>
        <v/>
      </c>
      <c r="E49" s="105" t="str">
        <f>IF(SUMIF(ΘΕΜΑ3!$B$68:$B$77,$A49,ΘΕΜΑ3!$D$68:$D$77)=0,"",SUMIF(ΘΕΜΑ3!$B$68:$B$77,$A49,ΘΕΜΑ3!$D$68:$D$77))</f>
        <v/>
      </c>
      <c r="F49" s="104" t="str">
        <f t="shared" si="6"/>
        <v/>
      </c>
      <c r="G49" s="107">
        <f t="shared" si="7"/>
        <v>20000</v>
      </c>
    </row>
    <row r="50" spans="1:7" x14ac:dyDescent="0.25">
      <c r="A50" s="103" t="str">
        <f t="shared" si="3"/>
        <v>Κρατήσεις και εισφορές πληρωτέες</v>
      </c>
      <c r="B50" s="106" t="str">
        <f t="shared" si="4"/>
        <v/>
      </c>
      <c r="C50" s="105">
        <f t="shared" si="5"/>
        <v>7000</v>
      </c>
      <c r="D50" s="106" t="str">
        <f>IF(SUMIF(ΘΕΜΑ3!$A$68:$A$77,$A50,ΘΕΜΑ3!$C$68:$C$77)=0,"",SUMIF(ΘΕΜΑ3!$A$68:$A$77,$A50,ΘΕΜΑ3!$C$68:$C$77))</f>
        <v/>
      </c>
      <c r="E50" s="105" t="str">
        <f>IF(SUMIF(ΘΕΜΑ3!$B$68:$B$77,$A50,ΘΕΜΑ3!$D$68:$D$77)=0,"",SUMIF(ΘΕΜΑ3!$B$68:$B$77,$A50,ΘΕΜΑ3!$D$68:$D$77))</f>
        <v/>
      </c>
      <c r="F50" s="104" t="str">
        <f t="shared" si="6"/>
        <v/>
      </c>
      <c r="G50" s="107">
        <f t="shared" si="7"/>
        <v>7000</v>
      </c>
    </row>
    <row r="51" spans="1:7" x14ac:dyDescent="0.25">
      <c r="A51" s="103" t="str">
        <f t="shared" si="3"/>
        <v>Φόροι πληρωτέοι (ΦΜΥ)</v>
      </c>
      <c r="B51" s="106" t="str">
        <f t="shared" si="4"/>
        <v/>
      </c>
      <c r="C51" s="105">
        <f t="shared" si="5"/>
        <v>3000</v>
      </c>
      <c r="D51" s="106" t="str">
        <f>IF(SUMIF(ΘΕΜΑ3!$A$68:$A$77,$A51,ΘΕΜΑ3!$C$68:$C$77)=0,"",SUMIF(ΘΕΜΑ3!$A$68:$A$77,$A51,ΘΕΜΑ3!$C$68:$C$77))</f>
        <v/>
      </c>
      <c r="E51" s="105" t="str">
        <f>IF(SUMIF(ΘΕΜΑ3!$B$68:$B$77,$A51,ΘΕΜΑ3!$D$68:$D$77)=0,"",SUMIF(ΘΕΜΑ3!$B$68:$B$77,$A51,ΘΕΜΑ3!$D$68:$D$77))</f>
        <v/>
      </c>
      <c r="F51" s="104" t="str">
        <f t="shared" si="6"/>
        <v/>
      </c>
      <c r="G51" s="107">
        <f t="shared" si="7"/>
        <v>3000</v>
      </c>
    </row>
    <row r="52" spans="1:7" x14ac:dyDescent="0.25">
      <c r="A52" s="103" t="str">
        <f t="shared" si="3"/>
        <v>Πωλήσεις</v>
      </c>
      <c r="B52" s="106" t="str">
        <f t="shared" si="4"/>
        <v/>
      </c>
      <c r="C52" s="105">
        <f t="shared" si="5"/>
        <v>9000</v>
      </c>
      <c r="D52" s="106" t="str">
        <f>IF(SUMIF(ΘΕΜΑ3!$A$68:$A$77,$A52,ΘΕΜΑ3!$C$68:$C$77)=0,"",SUMIF(ΘΕΜΑ3!$A$68:$A$77,$A52,ΘΕΜΑ3!$C$68:$C$77))</f>
        <v/>
      </c>
      <c r="E52" s="105" t="str">
        <f>IF(SUMIF(ΘΕΜΑ3!$B$68:$B$77,$A52,ΘΕΜΑ3!$D$68:$D$77)=0,"",SUMIF(ΘΕΜΑ3!$B$68:$B$77,$A52,ΘΕΜΑ3!$D$68:$D$77))</f>
        <v/>
      </c>
      <c r="F52" s="104" t="str">
        <f t="shared" si="6"/>
        <v/>
      </c>
      <c r="G52" s="107">
        <f t="shared" si="7"/>
        <v>9000</v>
      </c>
    </row>
    <row r="53" spans="1:7" x14ac:dyDescent="0.25">
      <c r="A53" s="103" t="str">
        <f t="shared" si="3"/>
        <v>Λοιπά λειτουργικά έσοδα</v>
      </c>
      <c r="B53" s="106" t="str">
        <f t="shared" si="4"/>
        <v/>
      </c>
      <c r="C53" s="105">
        <f t="shared" si="5"/>
        <v>50000</v>
      </c>
      <c r="D53" s="106" t="str">
        <f>IF(SUMIF(ΘΕΜΑ3!$A$68:$A$77,$A53,ΘΕΜΑ3!$C$68:$C$77)=0,"",SUMIF(ΘΕΜΑ3!$A$68:$A$77,$A53,ΘΕΜΑ3!$C$68:$C$77))</f>
        <v/>
      </c>
      <c r="E53" s="105" t="str">
        <f>IF(SUMIF(ΘΕΜΑ3!$B$68:$B$77,$A53,ΘΕΜΑ3!$D$68:$D$77)=0,"",SUMIF(ΘΕΜΑ3!$B$68:$B$77,$A53,ΘΕΜΑ3!$D$68:$D$77))</f>
        <v/>
      </c>
      <c r="F53" s="104" t="str">
        <f t="shared" si="6"/>
        <v/>
      </c>
      <c r="G53" s="107">
        <f t="shared" si="7"/>
        <v>50000</v>
      </c>
    </row>
    <row r="54" spans="1:7" x14ac:dyDescent="0.25">
      <c r="A54" s="103" t="str">
        <f t="shared" si="3"/>
        <v>Κόστος πωληθέντων</v>
      </c>
      <c r="B54" s="106" t="str">
        <f t="shared" si="4"/>
        <v/>
      </c>
      <c r="C54" s="105" t="str">
        <f t="shared" si="5"/>
        <v/>
      </c>
      <c r="D54" s="106">
        <f>IF(SUMIF(ΘΕΜΑ3!$A$68:$A$77,$A54,ΘΕΜΑ3!$C$68:$C$77)=0,"",SUMIF(ΘΕΜΑ3!$A$68:$A$77,$A54,ΘΕΜΑ3!$C$68:$C$77))</f>
        <v>40000</v>
      </c>
      <c r="E54" s="105">
        <f>IF(SUMIF(ΘΕΜΑ3!$B$68:$B$77,$A54,ΘΕΜΑ3!$D$68:$D$77)=0,"",SUMIF(ΘΕΜΑ3!$B$68:$B$77,$A54,ΘΕΜΑ3!$D$68:$D$77))</f>
        <v>37000</v>
      </c>
      <c r="F54" s="104">
        <f t="shared" si="6"/>
        <v>3000</v>
      </c>
      <c r="G54" s="107" t="str">
        <f t="shared" si="7"/>
        <v/>
      </c>
    </row>
    <row r="55" spans="1:7" x14ac:dyDescent="0.25">
      <c r="A55" s="103" t="str">
        <f t="shared" si="3"/>
        <v>Αμοιβές προσωπικού</v>
      </c>
      <c r="B55" s="106">
        <f t="shared" si="4"/>
        <v>20000</v>
      </c>
      <c r="C55" s="105" t="str">
        <f t="shared" si="5"/>
        <v/>
      </c>
      <c r="D55" s="106" t="str">
        <f>IF(SUMIF(ΘΕΜΑ3!$A$68:$A$77,$A55,ΘΕΜΑ3!$C$68:$C$77)=0,"",SUMIF(ΘΕΜΑ3!$A$68:$A$77,$A55,ΘΕΜΑ3!$C$68:$C$77))</f>
        <v/>
      </c>
      <c r="E55" s="105" t="str">
        <f>IF(SUMIF(ΘΕΜΑ3!$B$68:$B$77,$A55,ΘΕΜΑ3!$D$68:$D$77)=0,"",SUMIF(ΘΕΜΑ3!$B$68:$B$77,$A55,ΘΕΜΑ3!$D$68:$D$77))</f>
        <v/>
      </c>
      <c r="F55" s="104">
        <f t="shared" si="6"/>
        <v>20000</v>
      </c>
      <c r="G55" s="107" t="str">
        <f t="shared" si="7"/>
        <v/>
      </c>
    </row>
    <row r="56" spans="1:7" x14ac:dyDescent="0.25">
      <c r="A56" s="103" t="str">
        <f t="shared" si="3"/>
        <v>Εργοδοτικές εισφορές</v>
      </c>
      <c r="B56" s="106">
        <f t="shared" si="4"/>
        <v>5000</v>
      </c>
      <c r="C56" s="105" t="str">
        <f t="shared" si="5"/>
        <v/>
      </c>
      <c r="D56" s="106" t="str">
        <f>IF(SUMIF(ΘΕΜΑ3!$A$68:$A$77,$A56,ΘΕΜΑ3!$C$68:$C$77)=0,"",SUMIF(ΘΕΜΑ3!$A$68:$A$77,$A56,ΘΕΜΑ3!$C$68:$C$77))</f>
        <v/>
      </c>
      <c r="E56" s="105" t="str">
        <f>IF(SUMIF(ΘΕΜΑ3!$B$68:$B$77,$A56,ΘΕΜΑ3!$D$68:$D$77)=0,"",SUMIF(ΘΕΜΑ3!$B$68:$B$77,$A56,ΘΕΜΑ3!$D$68:$D$77))</f>
        <v/>
      </c>
      <c r="F56" s="104">
        <f t="shared" si="6"/>
        <v>5000</v>
      </c>
      <c r="G56" s="107" t="str">
        <f t="shared" si="7"/>
        <v/>
      </c>
    </row>
    <row r="57" spans="1:7" x14ac:dyDescent="0.25">
      <c r="A57" s="103" t="str">
        <f t="shared" si="3"/>
        <v>Έξοδα ηλεκτρικού ρεύματος</v>
      </c>
      <c r="B57" s="106">
        <f t="shared" si="4"/>
        <v>2000</v>
      </c>
      <c r="C57" s="105" t="str">
        <f t="shared" si="5"/>
        <v/>
      </c>
      <c r="D57" s="106" t="str">
        <f>IF(SUMIF(ΘΕΜΑ3!$A$68:$A$77,$A57,ΘΕΜΑ3!$C$68:$C$77)=0,"",SUMIF(ΘΕΜΑ3!$A$68:$A$77,$A57,ΘΕΜΑ3!$C$68:$C$77))</f>
        <v/>
      </c>
      <c r="E57" s="105" t="str">
        <f>IF(SUMIF(ΘΕΜΑ3!$B$68:$B$77,$A57,ΘΕΜΑ3!$D$68:$D$77)=0,"",SUMIF(ΘΕΜΑ3!$B$68:$B$77,$A57,ΘΕΜΑ3!$D$68:$D$77))</f>
        <v/>
      </c>
      <c r="F57" s="104">
        <f t="shared" si="6"/>
        <v>2000</v>
      </c>
      <c r="G57" s="107" t="str">
        <f t="shared" si="7"/>
        <v/>
      </c>
    </row>
    <row r="58" spans="1:7" x14ac:dyDescent="0.25">
      <c r="A58" s="103" t="str">
        <f t="shared" si="3"/>
        <v>Αποσβέσεις (έξοδο)</v>
      </c>
      <c r="B58" s="106" t="str">
        <f t="shared" si="4"/>
        <v/>
      </c>
      <c r="C58" s="105" t="str">
        <f t="shared" si="5"/>
        <v/>
      </c>
      <c r="D58" s="106">
        <f>IF(SUMIF(ΘΕΜΑ3!$A$68:$A$77,$A58,ΘΕΜΑ3!$C$68:$C$77)=0,"",SUMIF(ΘΕΜΑ3!$A$68:$A$77,$A58,ΘΕΜΑ3!$C$68:$C$77))</f>
        <v>1000</v>
      </c>
      <c r="E58" s="105" t="str">
        <f>IF(SUMIF(ΘΕΜΑ3!$B$68:$B$77,$A58,ΘΕΜΑ3!$D$68:$D$77)=0,"",SUMIF(ΘΕΜΑ3!$B$68:$B$77,$A58,ΘΕΜΑ3!$D$68:$D$77))</f>
        <v/>
      </c>
      <c r="F58" s="104">
        <f t="shared" si="6"/>
        <v>1000</v>
      </c>
      <c r="G58" s="107" t="str">
        <f t="shared" si="7"/>
        <v/>
      </c>
    </row>
    <row r="59" spans="1:7" x14ac:dyDescent="0.25">
      <c r="A59" s="103" t="str">
        <f t="shared" si="3"/>
        <v>Ζημιά από καταστροφή μεταφορικού μέσου</v>
      </c>
      <c r="B59" s="106">
        <f t="shared" si="4"/>
        <v>2500</v>
      </c>
      <c r="C59" s="105" t="str">
        <f t="shared" si="5"/>
        <v/>
      </c>
      <c r="D59" s="106" t="str">
        <f>IF(SUMIF(ΘΕΜΑ3!$A$68:$A$77,$A59,ΘΕΜΑ3!$C$68:$C$77)=0,"",SUMIF(ΘΕΜΑ3!$A$68:$A$77,$A59,ΘΕΜΑ3!$C$68:$C$77))</f>
        <v/>
      </c>
      <c r="E59" s="105" t="str">
        <f>IF(SUMIF(ΘΕΜΑ3!$B$68:$B$77,$A59,ΘΕΜΑ3!$D$68:$D$77)=0,"",SUMIF(ΘΕΜΑ3!$B$68:$B$77,$A59,ΘΕΜΑ3!$D$68:$D$77))</f>
        <v/>
      </c>
      <c r="F59" s="104">
        <f t="shared" si="6"/>
        <v>2500</v>
      </c>
      <c r="G59" s="107" t="str">
        <f t="shared" si="7"/>
        <v/>
      </c>
    </row>
    <row r="60" spans="1:7" x14ac:dyDescent="0.25">
      <c r="A60" s="103" t="str">
        <f t="shared" si="3"/>
        <v>Χρεωστικοί τόκοι</v>
      </c>
      <c r="B60" s="106">
        <f t="shared" si="4"/>
        <v>100</v>
      </c>
      <c r="C60" s="105" t="str">
        <f t="shared" si="5"/>
        <v/>
      </c>
      <c r="D60" s="106" t="str">
        <f>IF(SUMIF(ΘΕΜΑ3!$A$68:$A$77,$A60,ΘΕΜΑ3!$C$68:$C$77)=0,"",SUMIF(ΘΕΜΑ3!$A$68:$A$77,$A60,ΘΕΜΑ3!$C$68:$C$77))</f>
        <v/>
      </c>
      <c r="E60" s="105" t="str">
        <f>IF(SUMIF(ΘΕΜΑ3!$B$68:$B$77,$A60,ΘΕΜΑ3!$D$68:$D$77)=0,"",SUMIF(ΘΕΜΑ3!$B$68:$B$77,$A60,ΘΕΜΑ3!$D$68:$D$77))</f>
        <v/>
      </c>
      <c r="F60" s="104">
        <f t="shared" si="6"/>
        <v>100</v>
      </c>
      <c r="G60" s="107" t="str">
        <f t="shared" si="7"/>
        <v/>
      </c>
    </row>
    <row r="61" spans="1:7" x14ac:dyDescent="0.25">
      <c r="A61" s="103" t="str">
        <f t="shared" si="3"/>
        <v>Αποτέλεσμα εκμετάλλευσης</v>
      </c>
      <c r="B61" s="106" t="str">
        <f t="shared" si="4"/>
        <v/>
      </c>
      <c r="C61" s="105" t="str">
        <f t="shared" si="5"/>
        <v/>
      </c>
      <c r="D61" s="106" t="str">
        <f>IF(SUMIF(ΘΕΜΑ3!$A$68:$A$77,$A61,ΘΕΜΑ3!$C$68:$C$77)=0,"",SUMIF(ΘΕΜΑ3!$A$68:$A$77,$A61,ΘΕΜΑ3!$C$68:$C$77))</f>
        <v/>
      </c>
      <c r="E61" s="105" t="str">
        <f>IF(SUMIF(ΘΕΜΑ3!$B$68:$B$77,$A61,ΘΕΜΑ3!$D$68:$D$77)=0,"",SUMIF(ΘΕΜΑ3!$B$68:$B$77,$A61,ΘΕΜΑ3!$D$68:$D$77))</f>
        <v/>
      </c>
      <c r="F61" s="104" t="str">
        <f t="shared" si="6"/>
        <v/>
      </c>
      <c r="G61" s="107" t="str">
        <f t="shared" si="7"/>
        <v/>
      </c>
    </row>
    <row r="62" spans="1:7" x14ac:dyDescent="0.25">
      <c r="A62" s="108" t="str">
        <f t="shared" si="3"/>
        <v>Αποτέλεσμα χρήσης</v>
      </c>
      <c r="B62" s="111" t="str">
        <f t="shared" si="4"/>
        <v/>
      </c>
      <c r="C62" s="110" t="str">
        <f t="shared" si="5"/>
        <v/>
      </c>
      <c r="D62" s="111" t="str">
        <f>IF(SUMIF(ΘΕΜΑ3!$A$68:$A$77,$A62,ΘΕΜΑ3!$C$68:$C$77)=0,"",SUMIF(ΘΕΜΑ3!$A$68:$A$77,$A62,ΘΕΜΑ3!$C$68:$C$77))</f>
        <v/>
      </c>
      <c r="E62" s="110" t="str">
        <f>IF(SUMIF(ΘΕΜΑ3!$B$68:$B$77,$A62,ΘΕΜΑ3!$D$68:$D$77)=0,"",SUMIF(ΘΕΜΑ3!$B$68:$B$77,$A62,ΘΕΜΑ3!$D$68:$D$77))</f>
        <v/>
      </c>
      <c r="F62" s="109" t="str">
        <f t="shared" si="6"/>
        <v/>
      </c>
      <c r="G62" s="112" t="str">
        <f t="shared" si="7"/>
        <v/>
      </c>
    </row>
    <row r="63" spans="1:7" ht="16.5" thickBot="1" x14ac:dyDescent="0.3">
      <c r="A63" s="113" t="s">
        <v>4</v>
      </c>
      <c r="B63" s="116">
        <f t="shared" ref="B63:G63" si="8">SUM(B37:B62)</f>
        <v>219000</v>
      </c>
      <c r="C63" s="115">
        <f t="shared" si="8"/>
        <v>219000</v>
      </c>
      <c r="D63" s="116">
        <f t="shared" si="8"/>
        <v>78000</v>
      </c>
      <c r="E63" s="115">
        <f t="shared" si="8"/>
        <v>78000</v>
      </c>
      <c r="F63" s="114">
        <f t="shared" si="8"/>
        <v>220000</v>
      </c>
      <c r="G63" s="117">
        <f t="shared" si="8"/>
        <v>220000</v>
      </c>
    </row>
    <row r="64" spans="1:7" x14ac:dyDescent="0.25">
      <c r="A64" s="118"/>
      <c r="B64" s="104"/>
      <c r="C64" s="104">
        <f>B63-C63</f>
        <v>0</v>
      </c>
      <c r="D64" s="104"/>
      <c r="E64" s="104">
        <f>D63-E63</f>
        <v>0</v>
      </c>
      <c r="F64" s="104"/>
      <c r="G64" s="104">
        <f>F63-G63</f>
        <v>0</v>
      </c>
    </row>
    <row r="65" spans="1:17" ht="16.5" thickBot="1" x14ac:dyDescent="0.3">
      <c r="A65" s="118"/>
      <c r="B65" s="104"/>
      <c r="C65" s="104"/>
      <c r="D65" s="104"/>
      <c r="E65" s="104"/>
      <c r="F65" s="104"/>
      <c r="G65" s="104"/>
    </row>
    <row r="66" spans="1:17" ht="33" customHeight="1" thickBot="1" x14ac:dyDescent="0.3">
      <c r="I66" s="162" t="s">
        <v>128</v>
      </c>
      <c r="J66" s="163"/>
      <c r="L66" s="164" t="s">
        <v>129</v>
      </c>
      <c r="M66" s="165"/>
      <c r="N66" s="165"/>
      <c r="O66" s="165"/>
      <c r="P66" s="165"/>
      <c r="Q66" s="166"/>
    </row>
    <row r="67" spans="1:17" x14ac:dyDescent="0.25">
      <c r="A67" s="171" t="s">
        <v>108</v>
      </c>
      <c r="B67" s="172"/>
      <c r="C67" s="172"/>
      <c r="D67" s="172"/>
      <c r="E67" s="172"/>
      <c r="F67" s="172"/>
      <c r="G67" s="173"/>
      <c r="I67" s="149" t="str">
        <f>A52</f>
        <v>Πωλήσεις</v>
      </c>
      <c r="J67" s="107">
        <f>G52</f>
        <v>9000</v>
      </c>
      <c r="K67" s="118"/>
      <c r="L67" s="127" t="s">
        <v>32</v>
      </c>
      <c r="M67" s="128"/>
      <c r="N67" s="128"/>
      <c r="O67" s="129"/>
      <c r="P67" s="130" t="s">
        <v>9</v>
      </c>
      <c r="Q67" s="107"/>
    </row>
    <row r="68" spans="1:17" x14ac:dyDescent="0.25">
      <c r="A68" s="96"/>
      <c r="B68" s="167" t="s">
        <v>79</v>
      </c>
      <c r="C68" s="168"/>
      <c r="D68" s="167" t="s">
        <v>73</v>
      </c>
      <c r="E68" s="168"/>
      <c r="F68" s="169" t="s">
        <v>80</v>
      </c>
      <c r="G68" s="170"/>
      <c r="I68" s="131" t="str">
        <f>"Μείον: "&amp;A54</f>
        <v>Μείον: Κόστος πωληθέντων</v>
      </c>
      <c r="J68" s="112">
        <f>-F54</f>
        <v>-3000</v>
      </c>
      <c r="K68" s="118"/>
      <c r="L68" s="132" t="s">
        <v>31</v>
      </c>
      <c r="M68" s="104"/>
      <c r="N68" s="104"/>
      <c r="O68" s="129"/>
      <c r="P68" s="118" t="str">
        <f>A79</f>
        <v>Καταβλημένο Μετοχικό Κεφάλαιο</v>
      </c>
      <c r="Q68" s="107">
        <f>G79</f>
        <v>100000</v>
      </c>
    </row>
    <row r="69" spans="1:17" ht="16.5" thickBot="1" x14ac:dyDescent="0.3">
      <c r="A69" s="97" t="s">
        <v>2</v>
      </c>
      <c r="B69" s="120" t="s">
        <v>74</v>
      </c>
      <c r="C69" s="99" t="s">
        <v>75</v>
      </c>
      <c r="D69" s="120" t="s">
        <v>76</v>
      </c>
      <c r="E69" s="99" t="s">
        <v>77</v>
      </c>
      <c r="F69" s="98" t="s">
        <v>74</v>
      </c>
      <c r="G69" s="102" t="s">
        <v>75</v>
      </c>
      <c r="I69" s="127" t="s">
        <v>119</v>
      </c>
      <c r="J69" s="133">
        <f>SUM(J67:J68)</f>
        <v>6000</v>
      </c>
      <c r="K69" s="118"/>
      <c r="L69" s="134" t="str">
        <f>A70</f>
        <v>Μεταφορικά μέσα</v>
      </c>
      <c r="M69" s="104">
        <v>0</v>
      </c>
      <c r="N69" s="104"/>
      <c r="O69" s="129"/>
      <c r="P69" s="118" t="str">
        <f>A80</f>
        <v>Αποτελέσματα εις νέον</v>
      </c>
      <c r="Q69" s="135">
        <f>G80</f>
        <v>25400</v>
      </c>
    </row>
    <row r="70" spans="1:17" ht="16.5" thickTop="1" x14ac:dyDescent="0.25">
      <c r="A70" s="103" t="str">
        <f t="shared" ref="A70:A95" si="9">A37</f>
        <v>Μεταφορικά μέσα</v>
      </c>
      <c r="B70" s="106" t="str">
        <f t="shared" ref="B70:B95" si="10">IF(F37="","",F37)</f>
        <v/>
      </c>
      <c r="C70" s="105" t="str">
        <f t="shared" ref="C70:C95" si="11">IF(G37="","",G37)</f>
        <v/>
      </c>
      <c r="D70" s="106" t="str">
        <f>IF(SUMIF(ΘΕΜΑ3!$A$81:$A$100,$A70,ΘΕΜΑ3!$C$81:$C$100)=0,"",SUMIF(ΘΕΜΑ3!$A$81:$A$100,$A70,ΘΕΜΑ3!$C$81:$C$100))</f>
        <v/>
      </c>
      <c r="E70" s="105" t="str">
        <f>IF(SUMIF(ΘΕΜΑ3!$B$81:$B$100,$A70,ΘΕΜΑ3!$D$81:$D$100)=0,"",SUMIF(ΘΕΜΑ3!$B$81:$B$100,$A70,ΘΕΜΑ3!$D$81:$D$100))</f>
        <v/>
      </c>
      <c r="F70" s="104" t="str">
        <f>IF(SUM($B70,$D70)&gt;SUM($C70,$E70),SUM($B70,$D70)-SUM($C70,$E70),"")</f>
        <v/>
      </c>
      <c r="G70" s="107" t="str">
        <f>IF(SUM($B70,$D70)&lt;SUM($C70,$E70),-SUM($B70,$D70)+SUM($C70,$E70),"")</f>
        <v/>
      </c>
      <c r="I70" s="134" t="str">
        <f>A53</f>
        <v>Λοιπά λειτουργικά έσοδα</v>
      </c>
      <c r="J70" s="107">
        <f>G53</f>
        <v>50000</v>
      </c>
      <c r="K70" s="118"/>
      <c r="L70" s="134" t="s">
        <v>130</v>
      </c>
      <c r="M70" s="109">
        <v>0</v>
      </c>
      <c r="N70" s="110">
        <f>M69+M70</f>
        <v>0</v>
      </c>
      <c r="O70" s="129"/>
      <c r="P70" s="130" t="s">
        <v>10</v>
      </c>
      <c r="Q70" s="133">
        <f>SUM(Q68:Q69)</f>
        <v>125400</v>
      </c>
    </row>
    <row r="71" spans="1:17" x14ac:dyDescent="0.25">
      <c r="A71" s="103" t="str">
        <f t="shared" si="9"/>
        <v>Έπιπλα &amp; Σκεύη</v>
      </c>
      <c r="B71" s="106">
        <f t="shared" si="10"/>
        <v>10000</v>
      </c>
      <c r="C71" s="105" t="str">
        <f t="shared" si="11"/>
        <v/>
      </c>
      <c r="D71" s="106" t="str">
        <f>IF(SUMIF(ΘΕΜΑ3!$A$81:$A$100,$A71,ΘΕΜΑ3!$C$81:$C$100)=0,"",SUMIF(ΘΕΜΑ3!$A$81:$A$100,$A71,ΘΕΜΑ3!$C$81:$C$100))</f>
        <v/>
      </c>
      <c r="E71" s="105" t="str">
        <f>IF(SUMIF(ΘΕΜΑ3!$B$81:$B$100,$A71,ΘΕΜΑ3!$D$81:$D$100)=0,"",SUMIF(ΘΕΜΑ3!$B$81:$B$100,$A71,ΘΕΜΑ3!$D$81:$D$100))</f>
        <v/>
      </c>
      <c r="F71" s="104">
        <f t="shared" ref="F71:F95" si="12">IF(SUM($B71,$D71)&gt;SUM($C71,$E71),SUM($B71,$D71)-SUM($C71,$E71),"")</f>
        <v>10000</v>
      </c>
      <c r="G71" s="107" t="str">
        <f t="shared" ref="G71:G95" si="13">IF(SUM($B71,$D71)&lt;SUM($C71,$E71),-SUM($B71,$D71)+SUM($C71,$E71),"")</f>
        <v/>
      </c>
      <c r="I71" s="134" t="s">
        <v>120</v>
      </c>
      <c r="J71" s="107">
        <f>-(F55+F56+F57)</f>
        <v>-27000</v>
      </c>
      <c r="K71" s="118"/>
      <c r="L71" s="134" t="str">
        <f>A71</f>
        <v>Έπιπλα &amp; Σκεύη</v>
      </c>
      <c r="M71" s="104">
        <f>F71</f>
        <v>10000</v>
      </c>
      <c r="N71" s="104"/>
      <c r="O71" s="129"/>
      <c r="P71" s="118"/>
      <c r="Q71" s="107"/>
    </row>
    <row r="72" spans="1:17" x14ac:dyDescent="0.25">
      <c r="A72" s="103" t="str">
        <f t="shared" si="9"/>
        <v>Αποσβεσμένα έπιπλα &amp; σκεύη</v>
      </c>
      <c r="B72" s="106" t="str">
        <f t="shared" si="10"/>
        <v/>
      </c>
      <c r="C72" s="105">
        <f t="shared" si="11"/>
        <v>1000</v>
      </c>
      <c r="D72" s="106" t="str">
        <f>IF(SUMIF(ΘΕΜΑ3!$A$81:$A$100,$A72,ΘΕΜΑ3!$C$81:$C$100)=0,"",SUMIF(ΘΕΜΑ3!$A$81:$A$100,$A72,ΘΕΜΑ3!$C$81:$C$100))</f>
        <v/>
      </c>
      <c r="E72" s="105" t="str">
        <f>IF(SUMIF(ΘΕΜΑ3!$B$81:$B$100,$A72,ΘΕΜΑ3!$D$81:$D$100)=0,"",SUMIF(ΘΕΜΑ3!$B$81:$B$100,$A72,ΘΕΜΑ3!$D$81:$D$100))</f>
        <v/>
      </c>
      <c r="F72" s="104" t="str">
        <f t="shared" si="12"/>
        <v/>
      </c>
      <c r="G72" s="107">
        <f t="shared" si="13"/>
        <v>1000</v>
      </c>
      <c r="I72" s="131" t="s">
        <v>121</v>
      </c>
      <c r="J72" s="112">
        <f>-F58</f>
        <v>-1000</v>
      </c>
      <c r="K72" s="118"/>
      <c r="L72" s="134" t="str">
        <f>+"Μείον: "&amp;A72</f>
        <v>Μείον: Αποσβεσμένα έπιπλα &amp; σκεύη</v>
      </c>
      <c r="M72" s="109">
        <f>-G72</f>
        <v>-1000</v>
      </c>
      <c r="N72" s="110">
        <f>M71+M72</f>
        <v>9000</v>
      </c>
      <c r="O72" s="129"/>
      <c r="P72" s="118"/>
      <c r="Q72" s="107"/>
    </row>
    <row r="73" spans="1:17" ht="16.5" thickBot="1" x14ac:dyDescent="0.3">
      <c r="A73" s="103" t="str">
        <f t="shared" si="9"/>
        <v>Εμπορεύματα</v>
      </c>
      <c r="B73" s="106">
        <f t="shared" si="10"/>
        <v>37000</v>
      </c>
      <c r="C73" s="105" t="str">
        <f t="shared" si="11"/>
        <v/>
      </c>
      <c r="D73" s="106" t="str">
        <f>IF(SUMIF(ΘΕΜΑ3!$A$81:$A$100,$A73,ΘΕΜΑ3!$C$81:$C$100)=0,"",SUMIF(ΘΕΜΑ3!$A$81:$A$100,$A73,ΘΕΜΑ3!$C$81:$C$100))</f>
        <v/>
      </c>
      <c r="E73" s="105" t="str">
        <f>IF(SUMIF(ΘΕΜΑ3!$B$81:$B$100,$A73,ΘΕΜΑ3!$D$81:$D$100)=0,"",SUMIF(ΘΕΜΑ3!$B$81:$B$100,$A73,ΘΕΜΑ3!$D$81:$D$100))</f>
        <v/>
      </c>
      <c r="F73" s="104">
        <f t="shared" si="12"/>
        <v>37000</v>
      </c>
      <c r="G73" s="107" t="str">
        <f t="shared" si="13"/>
        <v/>
      </c>
      <c r="I73" s="127" t="s">
        <v>122</v>
      </c>
      <c r="J73" s="133">
        <f>SUM(J69:J72)</f>
        <v>28000</v>
      </c>
      <c r="K73" s="118"/>
      <c r="L73" s="132" t="s">
        <v>124</v>
      </c>
      <c r="M73" s="137"/>
      <c r="N73" s="150">
        <f>N70+N72</f>
        <v>9000</v>
      </c>
      <c r="O73" s="129"/>
      <c r="P73" s="118"/>
      <c r="Q73" s="107"/>
    </row>
    <row r="74" spans="1:17" ht="16.5" thickTop="1" x14ac:dyDescent="0.25">
      <c r="A74" s="103" t="str">
        <f t="shared" si="9"/>
        <v>Πελάτες</v>
      </c>
      <c r="B74" s="106">
        <f t="shared" si="10"/>
        <v>1500</v>
      </c>
      <c r="C74" s="105" t="str">
        <f t="shared" si="11"/>
        <v/>
      </c>
      <c r="D74" s="106" t="str">
        <f>IF(SUMIF(ΘΕΜΑ3!$A$81:$A$100,$A74,ΘΕΜΑ3!$C$81:$C$100)=0,"",SUMIF(ΘΕΜΑ3!$A$81:$A$100,$A74,ΘΕΜΑ3!$C$81:$C$100))</f>
        <v/>
      </c>
      <c r="E74" s="105" t="str">
        <f>IF(SUMIF(ΘΕΜΑ3!$B$81:$B$100,$A74,ΘΕΜΑ3!$D$81:$D$100)=0,"",SUMIF(ΘΕΜΑ3!$B$81:$B$100,$A74,ΘΕΜΑ3!$D$81:$D$100))</f>
        <v/>
      </c>
      <c r="F74" s="104">
        <f t="shared" si="12"/>
        <v>1500</v>
      </c>
      <c r="G74" s="107" t="str">
        <f t="shared" si="13"/>
        <v/>
      </c>
      <c r="I74" s="134" t="s">
        <v>123</v>
      </c>
      <c r="J74" s="107">
        <v>0</v>
      </c>
      <c r="K74" s="118"/>
      <c r="L74" s="127" t="s">
        <v>5</v>
      </c>
      <c r="M74" s="128"/>
      <c r="N74" s="139">
        <f>N73</f>
        <v>9000</v>
      </c>
      <c r="O74" s="129"/>
      <c r="P74" s="118"/>
      <c r="Q74" s="107"/>
    </row>
    <row r="75" spans="1:17" x14ac:dyDescent="0.25">
      <c r="A75" s="103" t="str">
        <f t="shared" si="9"/>
        <v>Γραμμάτια εισπρακτέα</v>
      </c>
      <c r="B75" s="106">
        <f t="shared" si="10"/>
        <v>1500</v>
      </c>
      <c r="C75" s="105" t="str">
        <f t="shared" si="11"/>
        <v/>
      </c>
      <c r="D75" s="106" t="str">
        <f>IF(SUMIF(ΘΕΜΑ3!$A$81:$A$100,$A75,ΘΕΜΑ3!$C$81:$C$100)=0,"",SUMIF(ΘΕΜΑ3!$A$81:$A$100,$A75,ΘΕΜΑ3!$C$81:$C$100))</f>
        <v/>
      </c>
      <c r="E75" s="105" t="str">
        <f>IF(SUMIF(ΘΕΜΑ3!$B$81:$B$100,$A75,ΘΕΜΑ3!$D$81:$D$100)=0,"",SUMIF(ΘΕΜΑ3!$B$81:$B$100,$A75,ΘΕΜΑ3!$D$81:$D$100))</f>
        <v/>
      </c>
      <c r="F75" s="104">
        <f t="shared" si="12"/>
        <v>1500</v>
      </c>
      <c r="G75" s="107" t="str">
        <f t="shared" si="13"/>
        <v/>
      </c>
      <c r="I75" s="131" t="s">
        <v>64</v>
      </c>
      <c r="J75" s="112">
        <f>-F60</f>
        <v>-100</v>
      </c>
      <c r="K75" s="118"/>
      <c r="L75" s="134"/>
      <c r="M75" s="128"/>
      <c r="N75" s="104"/>
      <c r="O75" s="129"/>
      <c r="Q75" s="107"/>
    </row>
    <row r="76" spans="1:17" x14ac:dyDescent="0.25">
      <c r="A76" s="103" t="str">
        <f t="shared" si="9"/>
        <v>Γραμμάτια προεξοφληθέντα</v>
      </c>
      <c r="B76" s="106" t="str">
        <f t="shared" si="10"/>
        <v/>
      </c>
      <c r="C76" s="105" t="str">
        <f t="shared" si="11"/>
        <v/>
      </c>
      <c r="D76" s="106" t="str">
        <f>IF(SUMIF(ΘΕΜΑ3!$A$81:$A$100,$A76,ΘΕΜΑ3!$C$81:$C$100)=0,"",SUMIF(ΘΕΜΑ3!$A$81:$A$100,$A76,ΘΕΜΑ3!$C$81:$C$100))</f>
        <v/>
      </c>
      <c r="E76" s="105" t="str">
        <f>IF(SUMIF(ΘΕΜΑ3!$B$81:$B$100,$A76,ΘΕΜΑ3!$D$81:$D$100)=0,"",SUMIF(ΘΕΜΑ3!$B$81:$B$100,$A76,ΘΕΜΑ3!$D$81:$D$100))</f>
        <v/>
      </c>
      <c r="F76" s="104" t="str">
        <f t="shared" si="12"/>
        <v/>
      </c>
      <c r="G76" s="107" t="str">
        <f t="shared" si="13"/>
        <v/>
      </c>
      <c r="I76" s="127" t="s">
        <v>38</v>
      </c>
      <c r="J76" s="133">
        <f>SUM(J73:J75)</f>
        <v>27900</v>
      </c>
      <c r="K76" s="118"/>
      <c r="L76" s="127" t="s">
        <v>6</v>
      </c>
      <c r="M76" s="128"/>
      <c r="N76" s="126"/>
      <c r="O76" s="129"/>
      <c r="P76" s="130" t="s">
        <v>11</v>
      </c>
      <c r="Q76" s="107"/>
    </row>
    <row r="77" spans="1:17" x14ac:dyDescent="0.25">
      <c r="A77" s="103" t="str">
        <f t="shared" si="9"/>
        <v>Απαίτηση από ασφαλιστική εταιρεία</v>
      </c>
      <c r="B77" s="106">
        <f t="shared" si="10"/>
        <v>2500</v>
      </c>
      <c r="C77" s="105" t="str">
        <f t="shared" si="11"/>
        <v/>
      </c>
      <c r="D77" s="106" t="str">
        <f>IF(SUMIF(ΘΕΜΑ3!$A$81:$A$100,$A77,ΘΕΜΑ3!$C$81:$C$100)=0,"",SUMIF(ΘΕΜΑ3!$A$81:$A$100,$A77,ΘΕΜΑ3!$C$81:$C$100))</f>
        <v/>
      </c>
      <c r="E77" s="105" t="str">
        <f>IF(SUMIF(ΘΕΜΑ3!$B$81:$B$100,$A77,ΘΕΜΑ3!$D$81:$D$100)=0,"",SUMIF(ΘΕΜΑ3!$B$81:$B$100,$A77,ΘΕΜΑ3!$D$81:$D$100))</f>
        <v/>
      </c>
      <c r="F77" s="104">
        <f t="shared" si="12"/>
        <v>2500</v>
      </c>
      <c r="G77" s="107" t="str">
        <f t="shared" si="13"/>
        <v/>
      </c>
      <c r="I77" s="131" t="str">
        <f>A59</f>
        <v>Ζημιά από καταστροφή μεταφορικού μέσου</v>
      </c>
      <c r="J77" s="112">
        <f>-F59</f>
        <v>-2500</v>
      </c>
      <c r="K77" s="118"/>
      <c r="L77" s="134" t="str">
        <f>A73</f>
        <v>Εμπορεύματα</v>
      </c>
      <c r="M77" s="128"/>
      <c r="N77" s="104">
        <f t="shared" ref="N77:N82" si="14">F73</f>
        <v>37000</v>
      </c>
      <c r="O77" s="129"/>
      <c r="P77" s="118" t="str">
        <f>A81</f>
        <v>Προμηθευτές</v>
      </c>
      <c r="Q77" s="107">
        <f>G81</f>
        <v>30000</v>
      </c>
    </row>
    <row r="78" spans="1:17" x14ac:dyDescent="0.25">
      <c r="A78" s="103" t="str">
        <f t="shared" si="9"/>
        <v>Ταμείο</v>
      </c>
      <c r="B78" s="106">
        <f t="shared" si="10"/>
        <v>133900</v>
      </c>
      <c r="C78" s="105" t="str">
        <f t="shared" si="11"/>
        <v/>
      </c>
      <c r="D78" s="106" t="str">
        <f>IF(SUMIF(ΘΕΜΑ3!$A$81:$A$100,$A78,ΘΕΜΑ3!$C$81:$C$100)=0,"",SUMIF(ΘΕΜΑ3!$A$81:$A$100,$A78,ΘΕΜΑ3!$C$81:$C$100))</f>
        <v/>
      </c>
      <c r="E78" s="105" t="str">
        <f>IF(SUMIF(ΘΕΜΑ3!$B$81:$B$100,$A78,ΘΕΜΑ3!$D$81:$D$100)=0,"",SUMIF(ΘΕΜΑ3!$B$81:$B$100,$A78,ΘΕΜΑ3!$D$81:$D$100))</f>
        <v/>
      </c>
      <c r="F78" s="104">
        <f t="shared" si="12"/>
        <v>133900</v>
      </c>
      <c r="G78" s="107" t="str">
        <f t="shared" si="13"/>
        <v/>
      </c>
      <c r="I78" s="127" t="s">
        <v>125</v>
      </c>
      <c r="J78" s="133">
        <f>SUM(J76:J77)</f>
        <v>25400</v>
      </c>
      <c r="K78" s="118"/>
      <c r="L78" s="134" t="str">
        <f t="shared" ref="L78:L82" si="15">A74</f>
        <v>Πελάτες</v>
      </c>
      <c r="M78" s="128"/>
      <c r="N78" s="104">
        <f t="shared" si="14"/>
        <v>1500</v>
      </c>
      <c r="O78" s="129"/>
      <c r="P78" s="118" t="str">
        <f>A82</f>
        <v>Γραμμάτια πληρωτέα</v>
      </c>
      <c r="Q78" s="107">
        <f>G82</f>
        <v>20000</v>
      </c>
    </row>
    <row r="79" spans="1:17" x14ac:dyDescent="0.25">
      <c r="A79" s="103" t="str">
        <f t="shared" si="9"/>
        <v>Καταβλημένο Μετοχικό Κεφάλαιο</v>
      </c>
      <c r="B79" s="106" t="str">
        <f t="shared" si="10"/>
        <v/>
      </c>
      <c r="C79" s="105">
        <f t="shared" si="11"/>
        <v>100000</v>
      </c>
      <c r="D79" s="106" t="str">
        <f>IF(SUMIF(ΘΕΜΑ3!$A$81:$A$100,$A79,ΘΕΜΑ3!$C$81:$C$100)=0,"",SUMIF(ΘΕΜΑ3!$A$81:$A$100,$A79,ΘΕΜΑ3!$C$81:$C$100))</f>
        <v/>
      </c>
      <c r="E79" s="105" t="str">
        <f>IF(SUMIF(ΘΕΜΑ3!$B$81:$B$100,$A79,ΘΕΜΑ3!$D$81:$D$100)=0,"",SUMIF(ΘΕΜΑ3!$B$81:$B$100,$A79,ΘΕΜΑ3!$D$81:$D$100))</f>
        <v/>
      </c>
      <c r="F79" s="104" t="str">
        <f t="shared" si="12"/>
        <v/>
      </c>
      <c r="G79" s="107">
        <f t="shared" si="13"/>
        <v>100000</v>
      </c>
      <c r="I79" s="131" t="s">
        <v>126</v>
      </c>
      <c r="J79" s="112">
        <v>0</v>
      </c>
      <c r="K79" s="118"/>
      <c r="L79" s="134" t="str">
        <f t="shared" si="15"/>
        <v>Γραμμάτια εισπρακτέα</v>
      </c>
      <c r="M79" s="128"/>
      <c r="N79" s="104">
        <f t="shared" si="14"/>
        <v>1500</v>
      </c>
      <c r="O79" s="129"/>
      <c r="P79" s="118" t="str">
        <f>A83</f>
        <v>Κρατήσεις και εισφορές πληρωτέες</v>
      </c>
      <c r="Q79" s="107">
        <f>G83</f>
        <v>7000</v>
      </c>
    </row>
    <row r="80" spans="1:17" ht="16.5" thickBot="1" x14ac:dyDescent="0.3">
      <c r="A80" s="103" t="str">
        <f t="shared" si="9"/>
        <v>Αποτελέσματα εις νέον</v>
      </c>
      <c r="B80" s="106" t="str">
        <f t="shared" si="10"/>
        <v/>
      </c>
      <c r="C80" s="105" t="str">
        <f t="shared" si="11"/>
        <v/>
      </c>
      <c r="D80" s="106" t="str">
        <f>IF(SUMIF(ΘΕΜΑ3!$A$81:$A$100,$A80,ΘΕΜΑ3!$C$81:$C$100)=0,"",SUMIF(ΘΕΜΑ3!$A$81:$A$100,$A80,ΘΕΜΑ3!$C$81:$C$100))</f>
        <v/>
      </c>
      <c r="E80" s="105">
        <f>IF(SUMIF(ΘΕΜΑ3!$B$81:$B$100,$A80,ΘΕΜΑ3!$D$81:$D$100)=0,"",SUMIF(ΘΕΜΑ3!$B$81:$B$100,$A80,ΘΕΜΑ3!$D$81:$D$100))</f>
        <v>25400</v>
      </c>
      <c r="F80" s="104" t="str">
        <f t="shared" si="12"/>
        <v/>
      </c>
      <c r="G80" s="107">
        <f t="shared" si="13"/>
        <v>25400</v>
      </c>
      <c r="I80" s="138" t="s">
        <v>127</v>
      </c>
      <c r="J80" s="117">
        <f>J78+J79</f>
        <v>25400</v>
      </c>
      <c r="K80" s="118"/>
      <c r="L80" s="134" t="str">
        <f t="shared" si="15"/>
        <v>Γραμμάτια προεξοφληθέντα</v>
      </c>
      <c r="M80" s="128"/>
      <c r="N80" s="104" t="str">
        <f t="shared" si="14"/>
        <v/>
      </c>
      <c r="O80" s="129"/>
      <c r="P80" s="118" t="str">
        <f>A84</f>
        <v>Φόροι πληρωτέοι (ΦΜΥ)</v>
      </c>
      <c r="Q80" s="135">
        <f>G84</f>
        <v>3000</v>
      </c>
    </row>
    <row r="81" spans="1:17" x14ac:dyDescent="0.25">
      <c r="A81" s="103" t="str">
        <f t="shared" si="9"/>
        <v>Προμηθευτές</v>
      </c>
      <c r="B81" s="106" t="str">
        <f t="shared" si="10"/>
        <v/>
      </c>
      <c r="C81" s="105">
        <f t="shared" si="11"/>
        <v>30000</v>
      </c>
      <c r="D81" s="106" t="str">
        <f>IF(SUMIF(ΘΕΜΑ3!$A$81:$A$100,$A81,ΘΕΜΑ3!$C$81:$C$100)=0,"",SUMIF(ΘΕΜΑ3!$A$81:$A$100,$A81,ΘΕΜΑ3!$C$81:$C$100))</f>
        <v/>
      </c>
      <c r="E81" s="105" t="str">
        <f>IF(SUMIF(ΘΕΜΑ3!$B$81:$B$100,$A81,ΘΕΜΑ3!$D$81:$D$100)=0,"",SUMIF(ΘΕΜΑ3!$B$81:$B$100,$A81,ΘΕΜΑ3!$D$81:$D$100))</f>
        <v/>
      </c>
      <c r="F81" s="104" t="str">
        <f t="shared" si="12"/>
        <v/>
      </c>
      <c r="G81" s="107">
        <f t="shared" si="13"/>
        <v>30000</v>
      </c>
      <c r="K81" s="118"/>
      <c r="L81" s="134" t="str">
        <f t="shared" si="15"/>
        <v>Απαίτηση από ασφαλιστική εταιρεία</v>
      </c>
      <c r="M81" s="128"/>
      <c r="N81" s="104">
        <f t="shared" si="14"/>
        <v>2500</v>
      </c>
      <c r="O81" s="129"/>
      <c r="P81" s="130" t="s">
        <v>12</v>
      </c>
      <c r="Q81" s="133">
        <f>SUM(Q77:Q80)</f>
        <v>60000</v>
      </c>
    </row>
    <row r="82" spans="1:17" ht="16.5" thickBot="1" x14ac:dyDescent="0.3">
      <c r="A82" s="103" t="str">
        <f t="shared" si="9"/>
        <v>Γραμμάτια πληρωτέα</v>
      </c>
      <c r="B82" s="106" t="str">
        <f t="shared" si="10"/>
        <v/>
      </c>
      <c r="C82" s="105">
        <f t="shared" si="11"/>
        <v>20000</v>
      </c>
      <c r="D82" s="106" t="str">
        <f>IF(SUMIF(ΘΕΜΑ3!$A$81:$A$100,$A82,ΘΕΜΑ3!$C$81:$C$100)=0,"",SUMIF(ΘΕΜΑ3!$A$81:$A$100,$A82,ΘΕΜΑ3!$C$81:$C$100))</f>
        <v/>
      </c>
      <c r="E82" s="105" t="str">
        <f>IF(SUMIF(ΘΕΜΑ3!$B$81:$B$100,$A82,ΘΕΜΑ3!$D$81:$D$100)=0,"",SUMIF(ΘΕΜΑ3!$B$81:$B$100,$A82,ΘΕΜΑ3!$D$81:$D$100))</f>
        <v/>
      </c>
      <c r="F82" s="104" t="str">
        <f t="shared" si="12"/>
        <v/>
      </c>
      <c r="G82" s="107">
        <f t="shared" si="13"/>
        <v>20000</v>
      </c>
      <c r="I82" s="118"/>
      <c r="J82" s="126"/>
      <c r="K82" s="118"/>
      <c r="L82" s="134" t="str">
        <f t="shared" si="15"/>
        <v>Ταμείο</v>
      </c>
      <c r="M82" s="128"/>
      <c r="N82" s="136">
        <f t="shared" si="14"/>
        <v>133900</v>
      </c>
      <c r="O82" s="129"/>
      <c r="P82" s="128"/>
      <c r="Q82" s="107"/>
    </row>
    <row r="83" spans="1:17" ht="16.5" thickTop="1" x14ac:dyDescent="0.25">
      <c r="A83" s="103" t="str">
        <f t="shared" si="9"/>
        <v>Κρατήσεις και εισφορές πληρωτέες</v>
      </c>
      <c r="B83" s="106" t="str">
        <f t="shared" si="10"/>
        <v/>
      </c>
      <c r="C83" s="105">
        <f t="shared" si="11"/>
        <v>7000</v>
      </c>
      <c r="D83" s="106" t="str">
        <f>IF(SUMIF(ΘΕΜΑ3!$A$81:$A$100,$A83,ΘΕΜΑ3!$C$81:$C$100)=0,"",SUMIF(ΘΕΜΑ3!$A$81:$A$100,$A83,ΘΕΜΑ3!$C$81:$C$100))</f>
        <v/>
      </c>
      <c r="E83" s="105" t="str">
        <f>IF(SUMIF(ΘΕΜΑ3!$B$81:$B$100,$A83,ΘΕΜΑ3!$D$81:$D$100)=0,"",SUMIF(ΘΕΜΑ3!$B$81:$B$100,$A83,ΘΕΜΑ3!$D$81:$D$100))</f>
        <v/>
      </c>
      <c r="F83" s="104" t="str">
        <f t="shared" si="12"/>
        <v/>
      </c>
      <c r="G83" s="107">
        <f t="shared" si="13"/>
        <v>7000</v>
      </c>
      <c r="I83" s="118"/>
      <c r="J83" s="126"/>
      <c r="K83" s="118"/>
      <c r="L83" s="127" t="s">
        <v>7</v>
      </c>
      <c r="M83" s="128"/>
      <c r="N83" s="139">
        <f>SUM(N77:N82)</f>
        <v>176400</v>
      </c>
      <c r="O83" s="129"/>
      <c r="P83" s="118"/>
      <c r="Q83" s="107"/>
    </row>
    <row r="84" spans="1:17" x14ac:dyDescent="0.25">
      <c r="A84" s="103" t="str">
        <f t="shared" si="9"/>
        <v>Φόροι πληρωτέοι (ΦΜΥ)</v>
      </c>
      <c r="B84" s="106" t="str">
        <f t="shared" si="10"/>
        <v/>
      </c>
      <c r="C84" s="105">
        <f t="shared" si="11"/>
        <v>3000</v>
      </c>
      <c r="D84" s="106" t="str">
        <f>IF(SUMIF(ΘΕΜΑ3!$A$81:$A$100,$A84,ΘΕΜΑ3!$C$81:$C$100)=0,"",SUMIF(ΘΕΜΑ3!$A$81:$A$100,$A84,ΘΕΜΑ3!$C$81:$C$100))</f>
        <v/>
      </c>
      <c r="E84" s="105" t="str">
        <f>IF(SUMIF(ΘΕΜΑ3!$B$81:$B$100,$A84,ΘΕΜΑ3!$D$81:$D$100)=0,"",SUMIF(ΘΕΜΑ3!$B$81:$B$100,$A84,ΘΕΜΑ3!$D$81:$D$100))</f>
        <v/>
      </c>
      <c r="F84" s="104" t="str">
        <f t="shared" si="12"/>
        <v/>
      </c>
      <c r="G84" s="107">
        <f t="shared" si="13"/>
        <v>3000</v>
      </c>
      <c r="I84" s="118"/>
      <c r="J84" s="126"/>
      <c r="K84" s="118"/>
      <c r="L84" s="134"/>
      <c r="M84" s="118"/>
      <c r="N84" s="118"/>
      <c r="O84" s="129"/>
      <c r="P84" s="118"/>
      <c r="Q84" s="107"/>
    </row>
    <row r="85" spans="1:17" ht="16.5" thickBot="1" x14ac:dyDescent="0.3">
      <c r="A85" s="103" t="str">
        <f t="shared" si="9"/>
        <v>Πωλήσεις</v>
      </c>
      <c r="B85" s="106" t="str">
        <f t="shared" si="10"/>
        <v/>
      </c>
      <c r="C85" s="105">
        <f t="shared" si="11"/>
        <v>9000</v>
      </c>
      <c r="D85" s="106">
        <f>IF(SUMIF(ΘΕΜΑ3!$A$81:$A$100,$A85,ΘΕΜΑ3!$C$81:$C$100)=0,"",SUMIF(ΘΕΜΑ3!$A$81:$A$100,$A85,ΘΕΜΑ3!$C$81:$C$100))</f>
        <v>9000</v>
      </c>
      <c r="E85" s="105" t="str">
        <f>IF(SUMIF(ΘΕΜΑ3!$B$81:$B$100,$A85,ΘΕΜΑ3!$D$81:$D$100)=0,"",SUMIF(ΘΕΜΑ3!$B$81:$B$100,$A85,ΘΕΜΑ3!$D$81:$D$100))</f>
        <v/>
      </c>
      <c r="F85" s="104" t="str">
        <f t="shared" si="12"/>
        <v/>
      </c>
      <c r="G85" s="107" t="str">
        <f t="shared" si="13"/>
        <v/>
      </c>
      <c r="I85" s="118"/>
      <c r="J85" s="126"/>
      <c r="K85" s="118"/>
      <c r="L85" s="140" t="s">
        <v>8</v>
      </c>
      <c r="M85" s="128"/>
      <c r="N85" s="141">
        <f>N74+N83</f>
        <v>185400</v>
      </c>
      <c r="O85" s="129"/>
      <c r="P85" s="142" t="s">
        <v>16</v>
      </c>
      <c r="Q85" s="143">
        <f>Q70+Q81</f>
        <v>185400</v>
      </c>
    </row>
    <row r="86" spans="1:17" ht="17.25" thickTop="1" thickBot="1" x14ac:dyDescent="0.3">
      <c r="A86" s="103" t="str">
        <f t="shared" si="9"/>
        <v>Λοιπά λειτουργικά έσοδα</v>
      </c>
      <c r="B86" s="106" t="str">
        <f t="shared" si="10"/>
        <v/>
      </c>
      <c r="C86" s="105">
        <f t="shared" si="11"/>
        <v>50000</v>
      </c>
      <c r="D86" s="106">
        <f>IF(SUMIF(ΘΕΜΑ3!$A$81:$A$100,$A86,ΘΕΜΑ3!$C$81:$C$100)=0,"",SUMIF(ΘΕΜΑ3!$A$81:$A$100,$A86,ΘΕΜΑ3!$C$81:$C$100))</f>
        <v>50000</v>
      </c>
      <c r="E86" s="105" t="str">
        <f>IF(SUMIF(ΘΕΜΑ3!$B$81:$B$100,$A86,ΘΕΜΑ3!$D$81:$D$100)=0,"",SUMIF(ΘΕΜΑ3!$B$81:$B$100,$A86,ΘΕΜΑ3!$D$81:$D$100))</f>
        <v/>
      </c>
      <c r="F86" s="104" t="str">
        <f t="shared" si="12"/>
        <v/>
      </c>
      <c r="G86" s="107" t="str">
        <f t="shared" si="13"/>
        <v/>
      </c>
      <c r="I86" s="118"/>
      <c r="J86" s="126"/>
      <c r="K86" s="118"/>
      <c r="L86" s="144"/>
      <c r="M86" s="145"/>
      <c r="N86" s="145"/>
      <c r="O86" s="146"/>
      <c r="P86" s="147"/>
      <c r="Q86" s="148"/>
    </row>
    <row r="87" spans="1:17" x14ac:dyDescent="0.25">
      <c r="A87" s="103" t="str">
        <f t="shared" si="9"/>
        <v>Κόστος πωληθέντων</v>
      </c>
      <c r="B87" s="106">
        <f t="shared" si="10"/>
        <v>3000</v>
      </c>
      <c r="C87" s="105" t="str">
        <f t="shared" si="11"/>
        <v/>
      </c>
      <c r="D87" s="106" t="str">
        <f>IF(SUMIF(ΘΕΜΑ3!$A$81:$A$100,$A87,ΘΕΜΑ3!$C$81:$C$100)=0,"",SUMIF(ΘΕΜΑ3!$A$81:$A$100,$A87,ΘΕΜΑ3!$C$81:$C$100))</f>
        <v/>
      </c>
      <c r="E87" s="105">
        <f>IF(SUMIF(ΘΕΜΑ3!$B$81:$B$100,$A87,ΘΕΜΑ3!$D$81:$D$100)=0,"",SUMIF(ΘΕΜΑ3!$B$81:$B$100,$A87,ΘΕΜΑ3!$D$81:$D$100))</f>
        <v>3000</v>
      </c>
      <c r="F87" s="104" t="str">
        <f t="shared" si="12"/>
        <v/>
      </c>
      <c r="G87" s="107" t="str">
        <f t="shared" si="13"/>
        <v/>
      </c>
      <c r="I87" s="118"/>
      <c r="J87" s="126"/>
      <c r="K87" s="118"/>
    </row>
    <row r="88" spans="1:17" x14ac:dyDescent="0.25">
      <c r="A88" s="103" t="str">
        <f t="shared" si="9"/>
        <v>Αμοιβές προσωπικού</v>
      </c>
      <c r="B88" s="106">
        <f t="shared" si="10"/>
        <v>20000</v>
      </c>
      <c r="C88" s="105" t="str">
        <f t="shared" si="11"/>
        <v/>
      </c>
      <c r="D88" s="106" t="str">
        <f>IF(SUMIF(ΘΕΜΑ3!$A$81:$A$100,$A88,ΘΕΜΑ3!$C$81:$C$100)=0,"",SUMIF(ΘΕΜΑ3!$A$81:$A$100,$A88,ΘΕΜΑ3!$C$81:$C$100))</f>
        <v/>
      </c>
      <c r="E88" s="105">
        <f>IF(SUMIF(ΘΕΜΑ3!$B$81:$B$100,$A88,ΘΕΜΑ3!$D$81:$D$100)=0,"",SUMIF(ΘΕΜΑ3!$B$81:$B$100,$A88,ΘΕΜΑ3!$D$81:$D$100))</f>
        <v>20000</v>
      </c>
      <c r="F88" s="104" t="str">
        <f t="shared" si="12"/>
        <v/>
      </c>
      <c r="G88" s="107" t="str">
        <f t="shared" si="13"/>
        <v/>
      </c>
      <c r="I88" s="118"/>
      <c r="J88" s="126"/>
      <c r="K88" s="118"/>
    </row>
    <row r="89" spans="1:17" x14ac:dyDescent="0.25">
      <c r="A89" s="103" t="str">
        <f t="shared" si="9"/>
        <v>Εργοδοτικές εισφορές</v>
      </c>
      <c r="B89" s="106">
        <f t="shared" si="10"/>
        <v>5000</v>
      </c>
      <c r="C89" s="105" t="str">
        <f t="shared" si="11"/>
        <v/>
      </c>
      <c r="D89" s="106" t="str">
        <f>IF(SUMIF(ΘΕΜΑ3!$A$81:$A$100,$A89,ΘΕΜΑ3!$C$81:$C$100)=0,"",SUMIF(ΘΕΜΑ3!$A$81:$A$100,$A89,ΘΕΜΑ3!$C$81:$C$100))</f>
        <v/>
      </c>
      <c r="E89" s="105">
        <f>IF(SUMIF(ΘΕΜΑ3!$B$81:$B$100,$A89,ΘΕΜΑ3!$D$81:$D$100)=0,"",SUMIF(ΘΕΜΑ3!$B$81:$B$100,$A89,ΘΕΜΑ3!$D$81:$D$100))</f>
        <v>5000</v>
      </c>
      <c r="F89" s="104" t="str">
        <f t="shared" si="12"/>
        <v/>
      </c>
      <c r="G89" s="107" t="str">
        <f t="shared" si="13"/>
        <v/>
      </c>
      <c r="I89" s="118"/>
      <c r="J89" s="126"/>
      <c r="K89" s="118"/>
    </row>
    <row r="90" spans="1:17" x14ac:dyDescent="0.25">
      <c r="A90" s="103" t="str">
        <f t="shared" si="9"/>
        <v>Έξοδα ηλεκτρικού ρεύματος</v>
      </c>
      <c r="B90" s="106">
        <f t="shared" si="10"/>
        <v>2000</v>
      </c>
      <c r="C90" s="105" t="str">
        <f t="shared" si="11"/>
        <v/>
      </c>
      <c r="D90" s="106" t="str">
        <f>IF(SUMIF(ΘΕΜΑ3!$A$81:$A$100,$A90,ΘΕΜΑ3!$C$81:$C$100)=0,"",SUMIF(ΘΕΜΑ3!$A$81:$A$100,$A90,ΘΕΜΑ3!$C$81:$C$100))</f>
        <v/>
      </c>
      <c r="E90" s="105">
        <f>IF(SUMIF(ΘΕΜΑ3!$B$81:$B$100,$A90,ΘΕΜΑ3!$D$81:$D$100)=0,"",SUMIF(ΘΕΜΑ3!$B$81:$B$100,$A90,ΘΕΜΑ3!$D$81:$D$100))</f>
        <v>2000</v>
      </c>
      <c r="F90" s="104" t="str">
        <f t="shared" si="12"/>
        <v/>
      </c>
      <c r="G90" s="107" t="str">
        <f t="shared" si="13"/>
        <v/>
      </c>
      <c r="I90" s="118"/>
      <c r="J90" s="126"/>
      <c r="K90" s="118"/>
    </row>
    <row r="91" spans="1:17" x14ac:dyDescent="0.25">
      <c r="A91" s="103" t="str">
        <f t="shared" si="9"/>
        <v>Αποσβέσεις (έξοδο)</v>
      </c>
      <c r="B91" s="106">
        <f t="shared" si="10"/>
        <v>1000</v>
      </c>
      <c r="C91" s="105" t="str">
        <f t="shared" si="11"/>
        <v/>
      </c>
      <c r="D91" s="106" t="str">
        <f>IF(SUMIF(ΘΕΜΑ3!$A$81:$A$100,$A91,ΘΕΜΑ3!$C$81:$C$100)=0,"",SUMIF(ΘΕΜΑ3!$A$81:$A$100,$A91,ΘΕΜΑ3!$C$81:$C$100))</f>
        <v/>
      </c>
      <c r="E91" s="105">
        <f>IF(SUMIF(ΘΕΜΑ3!$B$81:$B$100,$A91,ΘΕΜΑ3!$D$81:$D$100)=0,"",SUMIF(ΘΕΜΑ3!$B$81:$B$100,$A91,ΘΕΜΑ3!$D$81:$D$100))</f>
        <v>1000</v>
      </c>
      <c r="F91" s="104" t="str">
        <f t="shared" si="12"/>
        <v/>
      </c>
      <c r="G91" s="107" t="str">
        <f t="shared" si="13"/>
        <v/>
      </c>
      <c r="I91" s="118"/>
      <c r="J91" s="126"/>
      <c r="K91" s="118"/>
    </row>
    <row r="92" spans="1:17" x14ac:dyDescent="0.25">
      <c r="A92" s="103" t="str">
        <f t="shared" si="9"/>
        <v>Ζημιά από καταστροφή μεταφορικού μέσου</v>
      </c>
      <c r="B92" s="106">
        <f t="shared" si="10"/>
        <v>2500</v>
      </c>
      <c r="C92" s="105" t="str">
        <f t="shared" si="11"/>
        <v/>
      </c>
      <c r="D92" s="106" t="str">
        <f>IF(SUMIF(ΘΕΜΑ3!$A$81:$A$100,$A92,ΘΕΜΑ3!$C$81:$C$100)=0,"",SUMIF(ΘΕΜΑ3!$A$81:$A$100,$A92,ΘΕΜΑ3!$C$81:$C$100))</f>
        <v/>
      </c>
      <c r="E92" s="105">
        <f>IF(SUMIF(ΘΕΜΑ3!$B$81:$B$100,$A92,ΘΕΜΑ3!$D$81:$D$100)=0,"",SUMIF(ΘΕΜΑ3!$B$81:$B$100,$A92,ΘΕΜΑ3!$D$81:$D$100))</f>
        <v>2500</v>
      </c>
      <c r="F92" s="104" t="str">
        <f t="shared" si="12"/>
        <v/>
      </c>
      <c r="G92" s="107" t="str">
        <f t="shared" si="13"/>
        <v/>
      </c>
      <c r="I92" s="118"/>
      <c r="J92" s="126"/>
      <c r="K92" s="118"/>
    </row>
    <row r="93" spans="1:17" x14ac:dyDescent="0.25">
      <c r="A93" s="103" t="str">
        <f t="shared" si="9"/>
        <v>Χρεωστικοί τόκοι</v>
      </c>
      <c r="B93" s="106">
        <f t="shared" si="10"/>
        <v>100</v>
      </c>
      <c r="C93" s="105" t="str">
        <f t="shared" si="11"/>
        <v/>
      </c>
      <c r="D93" s="106" t="str">
        <f>IF(SUMIF(ΘΕΜΑ3!$A$81:$A$100,$A93,ΘΕΜΑ3!$C$81:$C$100)=0,"",SUMIF(ΘΕΜΑ3!$A$81:$A$100,$A93,ΘΕΜΑ3!$C$81:$C$100))</f>
        <v/>
      </c>
      <c r="E93" s="105">
        <f>IF(SUMIF(ΘΕΜΑ3!$B$81:$B$100,$A93,ΘΕΜΑ3!$D$81:$D$100)=0,"",SUMIF(ΘΕΜΑ3!$B$81:$B$100,$A93,ΘΕΜΑ3!$D$81:$D$100))</f>
        <v>100</v>
      </c>
      <c r="F93" s="104" t="str">
        <f t="shared" si="12"/>
        <v/>
      </c>
      <c r="G93" s="107" t="str">
        <f t="shared" si="13"/>
        <v/>
      </c>
      <c r="I93" s="118"/>
      <c r="J93" s="126"/>
      <c r="K93" s="118"/>
    </row>
    <row r="94" spans="1:17" x14ac:dyDescent="0.25">
      <c r="A94" s="103" t="str">
        <f t="shared" si="9"/>
        <v>Αποτέλεσμα εκμετάλλευσης</v>
      </c>
      <c r="B94" s="106" t="str">
        <f t="shared" si="10"/>
        <v/>
      </c>
      <c r="C94" s="105" t="str">
        <f t="shared" si="11"/>
        <v/>
      </c>
      <c r="D94" s="106">
        <f>IF(SUMIF(ΘΕΜΑ3!$A$81:$A$100,$A94,ΘΕΜΑ3!$C$81:$C$100)=0,"",SUMIF(ΘΕΜΑ3!$A$81:$A$100,$A94,ΘΕΜΑ3!$C$81:$C$100))</f>
        <v>59000</v>
      </c>
      <c r="E94" s="105">
        <f>IF(SUMIF(ΘΕΜΑ3!$B$81:$B$100,$A94,ΘΕΜΑ3!$D$81:$D$100)=0,"",SUMIF(ΘΕΜΑ3!$B$81:$B$100,$A94,ΘΕΜΑ3!$D$81:$D$100))</f>
        <v>59000</v>
      </c>
      <c r="F94" s="104" t="str">
        <f t="shared" si="12"/>
        <v/>
      </c>
      <c r="G94" s="107" t="str">
        <f t="shared" si="13"/>
        <v/>
      </c>
      <c r="I94" s="118"/>
      <c r="J94" s="126"/>
      <c r="K94" s="118"/>
    </row>
    <row r="95" spans="1:17" x14ac:dyDescent="0.25">
      <c r="A95" s="108" t="str">
        <f t="shared" si="9"/>
        <v>Αποτέλεσμα χρήσης</v>
      </c>
      <c r="B95" s="111" t="str">
        <f t="shared" si="10"/>
        <v/>
      </c>
      <c r="C95" s="110" t="str">
        <f t="shared" si="11"/>
        <v/>
      </c>
      <c r="D95" s="111">
        <f>IF(SUMIF(ΘΕΜΑ3!$A$81:$A$100,$A95,ΘΕΜΑ3!$C$81:$C$100)=0,"",SUMIF(ΘΕΜΑ3!$A$81:$A$100,$A95,ΘΕΜΑ3!$C$81:$C$100))</f>
        <v>27900</v>
      </c>
      <c r="E95" s="110">
        <f>IF(SUMIF(ΘΕΜΑ3!$B$81:$B$100,$A95,ΘΕΜΑ3!$D$81:$D$100)=0,"",SUMIF(ΘΕΜΑ3!$B$81:$B$100,$A95,ΘΕΜΑ3!$D$81:$D$100))</f>
        <v>27900</v>
      </c>
      <c r="F95" s="109" t="str">
        <f t="shared" si="12"/>
        <v/>
      </c>
      <c r="G95" s="112" t="str">
        <f t="shared" si="13"/>
        <v/>
      </c>
      <c r="I95" s="118"/>
      <c r="J95" s="118"/>
      <c r="K95" s="118"/>
    </row>
    <row r="96" spans="1:17" ht="16.5" thickBot="1" x14ac:dyDescent="0.3">
      <c r="A96" s="113" t="s">
        <v>4</v>
      </c>
      <c r="B96" s="116">
        <f t="shared" ref="B96:G96" si="16">SUM(B70:B95)</f>
        <v>220000</v>
      </c>
      <c r="C96" s="115">
        <f t="shared" si="16"/>
        <v>220000</v>
      </c>
      <c r="D96" s="116">
        <f t="shared" si="16"/>
        <v>145900</v>
      </c>
      <c r="E96" s="115">
        <f t="shared" si="16"/>
        <v>145900</v>
      </c>
      <c r="F96" s="114">
        <f t="shared" si="16"/>
        <v>186400</v>
      </c>
      <c r="G96" s="117">
        <f t="shared" si="16"/>
        <v>186400</v>
      </c>
      <c r="I96" s="118"/>
      <c r="J96" s="118"/>
      <c r="K96" s="118"/>
    </row>
    <row r="97" spans="1:11" x14ac:dyDescent="0.25">
      <c r="A97" s="118"/>
      <c r="B97" s="104"/>
      <c r="C97" s="104">
        <f>B96-C96</f>
        <v>0</v>
      </c>
      <c r="D97" s="104"/>
      <c r="E97" s="104">
        <f>D96-E96</f>
        <v>0</v>
      </c>
      <c r="F97" s="104"/>
      <c r="G97" s="104">
        <f>F96-G96</f>
        <v>0</v>
      </c>
      <c r="I97" s="118"/>
      <c r="J97" s="118"/>
      <c r="K97" s="118"/>
    </row>
    <row r="98" spans="1:11" x14ac:dyDescent="0.25">
      <c r="I98" s="118"/>
      <c r="J98" s="118"/>
      <c r="K98" s="118"/>
    </row>
    <row r="99" spans="1:11" x14ac:dyDescent="0.25">
      <c r="I99" s="118"/>
      <c r="J99" s="118"/>
      <c r="K99" s="118"/>
    </row>
    <row r="100" spans="1:11" x14ac:dyDescent="0.25">
      <c r="I100" s="118"/>
      <c r="J100" s="118"/>
      <c r="K100" s="118"/>
    </row>
    <row r="101" spans="1:11" x14ac:dyDescent="0.25">
      <c r="I101" s="118"/>
      <c r="J101" s="118"/>
      <c r="K101" s="118"/>
    </row>
    <row r="102" spans="1:11" x14ac:dyDescent="0.25">
      <c r="I102" s="118"/>
      <c r="J102" s="118"/>
      <c r="K102" s="118"/>
    </row>
    <row r="103" spans="1:11" x14ac:dyDescent="0.25">
      <c r="I103" s="118"/>
      <c r="J103" s="118"/>
      <c r="K103" s="118"/>
    </row>
    <row r="104" spans="1:11" x14ac:dyDescent="0.25">
      <c r="I104" s="118"/>
      <c r="J104" s="118"/>
      <c r="K104" s="118"/>
    </row>
    <row r="105" spans="1:11" x14ac:dyDescent="0.25">
      <c r="I105" s="118"/>
      <c r="J105" s="118"/>
      <c r="K105" s="118"/>
    </row>
    <row r="106" spans="1:11" x14ac:dyDescent="0.25">
      <c r="K106" s="118"/>
    </row>
    <row r="107" spans="1:11" x14ac:dyDescent="0.25">
      <c r="K107" s="118"/>
    </row>
  </sheetData>
  <mergeCells count="14">
    <mergeCell ref="B35:C35"/>
    <mergeCell ref="D35:E35"/>
    <mergeCell ref="F35:G35"/>
    <mergeCell ref="A67:G67"/>
    <mergeCell ref="A1:G1"/>
    <mergeCell ref="B2:C2"/>
    <mergeCell ref="D2:E2"/>
    <mergeCell ref="F2:G2"/>
    <mergeCell ref="A34:G34"/>
    <mergeCell ref="I66:J66"/>
    <mergeCell ref="L66:Q66"/>
    <mergeCell ref="B68:C68"/>
    <mergeCell ref="D68:E68"/>
    <mergeCell ref="F68:G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ΘΕΜΑ2 ΙΣΟΖΥΓΙΟ</vt:lpstr>
      <vt:lpstr>ΘΕΜΑ2 ΙΣΟΛΟΓΙΣΜΟΣ</vt:lpstr>
      <vt:lpstr>ΘΕΜΑ3</vt:lpstr>
      <vt:lpstr>ΘΕΜΑ4</vt:lpstr>
    </vt:vector>
  </TitlesOfParts>
  <Company>www.eap-tutors.com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ILIAS CHRISTAKIS</dc:creator>
  <cp:lastModifiedBy>user</cp:lastModifiedBy>
  <cp:lastPrinted>2018-10-27T11:57:12Z</cp:lastPrinted>
  <dcterms:created xsi:type="dcterms:W3CDTF">2014-12-27T13:56:02Z</dcterms:created>
  <dcterms:modified xsi:type="dcterms:W3CDTF">2021-10-31T06:47:33Z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029ce52a-9750-4f02-92b4-9ea372945b89</vt:lpwstr>
  </property>
</Properties>
</file>