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60" windowHeight="8960" activeTab="2"/>
  </bookViews>
  <sheets>
    <sheet name="profil npv" sheetId="1" r:id="rId1"/>
    <sheet name="erotisi 2" sheetId="2" r:id="rId2"/>
    <sheet name="erotisi 1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<sst xmlns="http://schemas.openxmlformats.org/spreadsheetml/2006/main" count="72" uniqueCount="40">
  <si>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Έτη</t>
  </si>
  <si>
    <t>Χ</t>
  </si>
  <si>
    <t>Υ</t>
  </si>
  <si>
    <t>ΠΑΡ ΑΞΙΑ Χ</t>
  </si>
  <si>
    <t>ΠΑΡ ΑΞΙΑ Υ</t>
  </si>
  <si>
    <t>ΚΠΑ</t>
  </si>
  <si>
    <t>ΕΒΑ</t>
  </si>
  <si>
    <t>ΠΡΟΦΙΛ ΚΠΑ</t>
  </si>
  <si>
    <t>ΣΗΜΕΙΑ ΣΤΟΝ ΑΞΟΝΑ Χ</t>
  </si>
  <si>
    <t>ΔΕΙΚΤΗΣ ΑΠΟΔΟΤΙΚΟΤΗΤΑΣ</t>
  </si>
  <si>
    <t>Χρ. Ροή</t>
  </si>
  <si>
    <t xml:space="preserve">Χρ. Ροή </t>
  </si>
  <si>
    <t>Συντ. Πρ. (6,83%)</t>
  </si>
  <si>
    <t>Π.Αξία</t>
  </si>
  <si>
    <t>IRR</t>
  </si>
  <si>
    <t>X</t>
  </si>
  <si>
    <t>Y</t>
  </si>
  <si>
    <t>Kd</t>
  </si>
  <si>
    <t>Kdt</t>
  </si>
  <si>
    <t xml:space="preserve">ΣΥΝ/ΤΗΣ ΠΡ </t>
  </si>
  <si>
    <t>ΑΠ. ΑΠΟΔΟΣΗ %</t>
  </si>
  <si>
    <t>ΚΠΑ Χ</t>
  </si>
  <si>
    <t>ΚΑΠ Υ</t>
  </si>
  <si>
    <t>ΣΥΝ/ΤΗΣ ΠΡ 935%</t>
  </si>
  <si>
    <t>Ομόλογα</t>
  </si>
  <si>
    <t>ΣΥΝΟΛΟ ΠΑ ΡΟΩΝ</t>
  </si>
  <si>
    <t>ΠΙΝΑΚΑΣ ΔΟΚΙΜΩΝ ΓΙΑ ΤΟ ΣΧΕΔΙΑΣΜΟ ΤΟΥ ΠΡΟΦΙΛ ΚΠΑ</t>
  </si>
  <si>
    <t>MIRR</t>
  </si>
  <si>
    <t>ΕΠΙΤΟΚΙΟ</t>
  </si>
  <si>
    <t>ΚΠΑ Υ</t>
  </si>
  <si>
    <t>ΔΙΑΦΟΡΑ ΚΠΑ Χ ΚΑΙ ΚΠΑ Υ</t>
  </si>
  <si>
    <t>Συντελεστής Τελικής Αξίας στο έτος 4 για r = 10%</t>
  </si>
  <si>
    <t>Σύνολο ΤΑ</t>
  </si>
  <si>
    <t>Τελική Αξία Χ</t>
  </si>
  <si>
    <t>Τυπικές Ροές Χ</t>
  </si>
  <si>
    <t>Τελική Αξία Υ</t>
  </si>
  <si>
    <t>Τυπικές Ροές Υ</t>
  </si>
  <si>
    <t>CAPM</t>
  </si>
  <si>
    <t>ΠΡΟΝΙΜ ΜΤΧ</t>
  </si>
  <si>
    <t>ΣΥΝ/ΤΗΣ ΠΡ 10%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</si>
</sst>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0.0000"/>
    <numFmt numFmtId="178" formatCode="#,##0.0000"/>
  </numFmts>
  <fonts count="45">
    <font>
      <sz val="10"/>
      <name val="Arial Greek"/>
      <family val="0"/>
    </font>
    <font>
      <sz val="12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2"/>
      <name val="Times New Roman"/>
      <family val="1"/>
    </font>
    <font>
      <b/>
      <sz val="10"/>
      <name val="Arial Greek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Greek"/>
      <family val="0"/>
    </font>
    <font>
      <b/>
      <sz val="10"/>
      <color indexed="8"/>
      <name val="Arial Greek"/>
      <family val="0"/>
    </font>
    <font>
      <b/>
      <sz val="12"/>
      <color indexed="8"/>
      <name val="Arial Greek"/>
      <family val="0"/>
    </font>
    <font>
      <sz val="9.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7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Προφίλ ΚΠΑ Επενδύσεων Χ και Υ</a:t>
            </a:r>
          </a:p>
        </c:rich>
      </c:tx>
      <c:layout>
        <c:manualLayout>
          <c:xMode val="factor"/>
          <c:yMode val="factor"/>
          <c:x val="0.002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225"/>
          <c:w val="0.81775"/>
          <c:h val="0.812"/>
        </c:manualLayout>
      </c:layout>
      <c:lineChart>
        <c:grouping val="standard"/>
        <c:varyColors val="0"/>
        <c:ser>
          <c:idx val="1"/>
          <c:order val="0"/>
          <c:tx>
            <c:strRef>
              <c:f>'erotisi 2'!$D$47</c:f>
              <c:strCache>
                <c:ptCount val="1"/>
                <c:pt idx="0">
                  <c:v>ΚΠΑ 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'erotisi 2'!$C$48:$C$57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0.11</c:v>
                </c:pt>
                <c:pt idx="4">
                  <c:v>0.12</c:v>
                </c:pt>
                <c:pt idx="5">
                  <c:v>0.1355</c:v>
                </c:pt>
                <c:pt idx="6">
                  <c:v>0.1449</c:v>
                </c:pt>
                <c:pt idx="7">
                  <c:v>0.15</c:v>
                </c:pt>
                <c:pt idx="8">
                  <c:v>0.17</c:v>
                </c:pt>
                <c:pt idx="9">
                  <c:v>0.2</c:v>
                </c:pt>
              </c:numCache>
            </c:numRef>
          </c:cat>
          <c:val>
            <c:numRef>
              <c:f>'erotisi 2'!$D$48:$D$57</c:f>
              <c:numCache>
                <c:ptCount val="10"/>
                <c:pt idx="0">
                  <c:v>300</c:v>
                </c:pt>
                <c:pt idx="1">
                  <c:v>180.42379461232707</c:v>
                </c:pt>
                <c:pt idx="2">
                  <c:v>78.819752749129</c:v>
                </c:pt>
                <c:pt idx="3">
                  <c:v>60.32993555285729</c:v>
                </c:pt>
                <c:pt idx="4">
                  <c:v>42.392004633485826</c:v>
                </c:pt>
                <c:pt idx="5">
                  <c:v>15.626653393817918</c:v>
                </c:pt>
                <c:pt idx="6">
                  <c:v>-0.018973442926515816</c:v>
                </c:pt>
                <c:pt idx="7">
                  <c:v>-8.329730096733321</c:v>
                </c:pt>
                <c:pt idx="8">
                  <c:v>-39.767980485869174</c:v>
                </c:pt>
                <c:pt idx="9">
                  <c:v>-83.71913580246905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'erotisi 2'!$E$47</c:f>
              <c:strCache>
                <c:ptCount val="1"/>
                <c:pt idx="0">
                  <c:v>ΚΑΠ Υ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'erotisi 2'!$C$48:$C$57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0.11</c:v>
                </c:pt>
                <c:pt idx="4">
                  <c:v>0.12</c:v>
                </c:pt>
                <c:pt idx="5">
                  <c:v>0.1355</c:v>
                </c:pt>
                <c:pt idx="6">
                  <c:v>0.1449</c:v>
                </c:pt>
                <c:pt idx="7">
                  <c:v>0.15</c:v>
                </c:pt>
                <c:pt idx="8">
                  <c:v>0.17</c:v>
                </c:pt>
                <c:pt idx="9">
                  <c:v>0.2</c:v>
                </c:pt>
              </c:numCache>
            </c:numRef>
          </c:cat>
          <c:val>
            <c:numRef>
              <c:f>'erotisi 2'!$E$48:$E$57</c:f>
              <c:numCache>
                <c:ptCount val="10"/>
                <c:pt idx="0">
                  <c:v>475</c:v>
                </c:pt>
                <c:pt idx="1">
                  <c:v>268.2061486726207</c:v>
                </c:pt>
                <c:pt idx="2">
                  <c:v>100.40297793866506</c:v>
                </c:pt>
                <c:pt idx="3">
                  <c:v>70.6967801315617</c:v>
                </c:pt>
                <c:pt idx="4">
                  <c:v>42.130679599645646</c:v>
                </c:pt>
                <c:pt idx="5">
                  <c:v>-0.021006884792427627</c:v>
                </c:pt>
                <c:pt idx="6">
                  <c:v>-24.39452845041535</c:v>
                </c:pt>
                <c:pt idx="7">
                  <c:v>-37.26044432374056</c:v>
                </c:pt>
                <c:pt idx="8">
                  <c:v>-85.41384409150209</c:v>
                </c:pt>
                <c:pt idx="9">
                  <c:v>-151.33101851851836</c:v>
                </c:pt>
              </c:numCache>
            </c:numRef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Σημεία συντελεστών προεξόφλησης %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ΚΠΑ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491"/>
          <c:w val="0.084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3"/>
  <sheetViews>
    <sheetView zoomScalePageLayoutView="0" workbookViewId="0" topLeftCell="A70">
      <selection activeCell="C76" sqref="C76:J83"/>
    </sheetView>
  </sheetViews>
  <sheetFormatPr defaultColWidth="9.125" defaultRowHeight="12.75"/>
  <cols>
    <col min="1" max="3" width="9.125" style="1" customWidth="1"/>
    <col min="4" max="5" width="11.50390625" style="1" bestFit="1" customWidth="1"/>
    <col min="6" max="6" width="10.25390625" style="1" customWidth="1"/>
    <col min="7" max="7" width="10.125" style="1" bestFit="1" customWidth="1"/>
    <col min="8" max="8" width="10.75390625" style="1" bestFit="1" customWidth="1"/>
    <col min="9" max="9" width="9.50390625" style="1" bestFit="1" customWidth="1"/>
    <col min="10" max="11" width="9.125" style="1" customWidth="1"/>
    <col min="12" max="12" width="9.875" style="1" bestFit="1" customWidth="1"/>
    <col min="13" max="13" width="10.125" style="1" bestFit="1" customWidth="1"/>
    <col min="14" max="16384" width="9.125" style="1" customWidth="1"/>
  </cols>
  <sheetData>
    <row r="2" ht="15">
      <c r="C2" s="8" t="s">
        <v>5</v>
      </c>
    </row>
    <row r="4" spans="3:8" ht="15">
      <c r="C4" s="4" t="s">
        <v>0</v>
      </c>
      <c r="D4" s="4" t="s">
        <v>1</v>
      </c>
      <c r="E4" s="4" t="s">
        <v>2</v>
      </c>
      <c r="F4" s="4" t="s">
        <v>39</v>
      </c>
      <c r="G4" s="4" t="s">
        <v>3</v>
      </c>
      <c r="H4" s="4" t="s">
        <v>4</v>
      </c>
    </row>
    <row r="5" spans="3:12" ht="15">
      <c r="C5" s="4">
        <v>0</v>
      </c>
      <c r="D5" s="14">
        <v>-1000</v>
      </c>
      <c r="E5" s="14">
        <v>-1000</v>
      </c>
      <c r="F5" s="4">
        <v>1</v>
      </c>
      <c r="G5" s="14">
        <f>D5*F5</f>
        <v>-1000</v>
      </c>
      <c r="H5" s="14">
        <f>F5*E5</f>
        <v>-1000</v>
      </c>
      <c r="L5" s="7">
        <v>0.1</v>
      </c>
    </row>
    <row r="6" spans="3:14" ht="15">
      <c r="C6" s="4">
        <v>1</v>
      </c>
      <c r="D6" s="14">
        <v>500</v>
      </c>
      <c r="E6" s="14">
        <v>100</v>
      </c>
      <c r="F6" s="4">
        <f>1/I6</f>
        <v>0.9090909090909091</v>
      </c>
      <c r="G6" s="11">
        <f>D6*F6</f>
        <v>454.5454545454545</v>
      </c>
      <c r="H6" s="11">
        <f>F6*E6</f>
        <v>90.9090909090909</v>
      </c>
      <c r="I6" s="7">
        <v>1.1</v>
      </c>
      <c r="N6" s="2">
        <f>1000-H6</f>
        <v>909.0909090909091</v>
      </c>
    </row>
    <row r="7" spans="3:14" ht="15">
      <c r="C7" s="4">
        <v>2</v>
      </c>
      <c r="D7" s="14">
        <v>400</v>
      </c>
      <c r="E7" s="14">
        <v>300</v>
      </c>
      <c r="F7" s="4">
        <f>1/I7</f>
        <v>0.8264462809917354</v>
      </c>
      <c r="G7" s="11">
        <f>D7*F7</f>
        <v>330.5785123966942</v>
      </c>
      <c r="H7" s="11">
        <f>F7*E7</f>
        <v>247.93388429752065</v>
      </c>
      <c r="I7" s="1">
        <f>I6*1.1</f>
        <v>1.2100000000000002</v>
      </c>
      <c r="N7" s="2">
        <f>N6-H7</f>
        <v>661.1570247933885</v>
      </c>
    </row>
    <row r="8" spans="3:14" ht="15">
      <c r="C8" s="4">
        <v>3</v>
      </c>
      <c r="D8" s="14">
        <v>300</v>
      </c>
      <c r="E8" s="14">
        <v>400</v>
      </c>
      <c r="F8" s="4">
        <f>1/I8</f>
        <v>0.7513148009015775</v>
      </c>
      <c r="G8" s="11">
        <f>D8*F8</f>
        <v>225.39444027047327</v>
      </c>
      <c r="H8" s="11">
        <f>F8*E8</f>
        <v>300.525920360631</v>
      </c>
      <c r="I8" s="1">
        <f>I7*1.1</f>
        <v>1.3310000000000004</v>
      </c>
      <c r="N8" s="2">
        <f>N7-H8</f>
        <v>360.63110443275747</v>
      </c>
    </row>
    <row r="9" spans="3:14" ht="15">
      <c r="C9" s="4">
        <v>4</v>
      </c>
      <c r="D9" s="14">
        <v>100</v>
      </c>
      <c r="E9" s="14">
        <v>675</v>
      </c>
      <c r="F9" s="4">
        <f>1/I9</f>
        <v>0.6830134553650704</v>
      </c>
      <c r="G9" s="11">
        <f>D9*F9</f>
        <v>68.30134553650704</v>
      </c>
      <c r="H9" s="11">
        <f>F9*E9</f>
        <v>461.0340823714225</v>
      </c>
      <c r="I9" s="1">
        <f>I8*1.1</f>
        <v>1.4641000000000006</v>
      </c>
      <c r="N9" s="1">
        <f>N8/H9</f>
        <v>0.7822222222222228</v>
      </c>
    </row>
    <row r="10" spans="3:12" ht="15">
      <c r="C10" s="4"/>
      <c r="D10" s="4"/>
      <c r="E10" s="4"/>
      <c r="F10" s="4" t="s">
        <v>5</v>
      </c>
      <c r="G10" s="11">
        <f>SUM(G5:G9)</f>
        <v>78.819752749129</v>
      </c>
      <c r="H10" s="11">
        <f>SUM(H5:H9)</f>
        <v>100.40297793866506</v>
      </c>
      <c r="L10" s="1">
        <f>200/675</f>
        <v>0.2962962962962963</v>
      </c>
    </row>
    <row r="11" ht="15">
      <c r="G11" s="3"/>
    </row>
    <row r="12" spans="6:7" ht="15">
      <c r="F12" s="1" t="s">
        <v>15</v>
      </c>
      <c r="G12" s="1" t="s">
        <v>16</v>
      </c>
    </row>
    <row r="13" spans="5:7" ht="15">
      <c r="E13" s="8" t="s">
        <v>14</v>
      </c>
      <c r="F13" s="10">
        <f>IRR(D5:D9)</f>
        <v>0.14488844278532143</v>
      </c>
      <c r="G13" s="10">
        <f>IRR(E5:E9)</f>
        <v>0.1354920414684333</v>
      </c>
    </row>
    <row r="14" ht="15">
      <c r="C14" s="8" t="s">
        <v>6</v>
      </c>
    </row>
    <row r="15" spans="3:12" ht="15">
      <c r="C15" s="4" t="s">
        <v>0</v>
      </c>
      <c r="D15" s="4" t="s">
        <v>1</v>
      </c>
      <c r="E15" s="4" t="s">
        <v>19</v>
      </c>
      <c r="F15" s="4" t="s">
        <v>3</v>
      </c>
      <c r="L15" s="2">
        <f>1000-G6</f>
        <v>545.4545454545455</v>
      </c>
    </row>
    <row r="16" spans="3:12" ht="15">
      <c r="C16" s="4">
        <v>0</v>
      </c>
      <c r="D16" s="14">
        <v>-1000</v>
      </c>
      <c r="E16" s="4">
        <v>1</v>
      </c>
      <c r="F16" s="14">
        <f>E16*D16</f>
        <v>-1000</v>
      </c>
      <c r="L16" s="2">
        <f>L15-G7</f>
        <v>214.87603305785132</v>
      </c>
    </row>
    <row r="17" spans="3:12" ht="15">
      <c r="C17" s="4">
        <v>1</v>
      </c>
      <c r="D17" s="14">
        <v>500</v>
      </c>
      <c r="E17" s="4">
        <f>1/H17</f>
        <v>0.8734387282732116</v>
      </c>
      <c r="F17" s="14">
        <f>E17*D17</f>
        <v>436.7193641366058</v>
      </c>
      <c r="H17" s="1">
        <v>1.1449</v>
      </c>
      <c r="L17" s="1">
        <f>L16/G8</f>
        <v>0.9533333333333339</v>
      </c>
    </row>
    <row r="18" spans="3:8" ht="15">
      <c r="C18" s="4">
        <v>2</v>
      </c>
      <c r="D18" s="14">
        <v>400</v>
      </c>
      <c r="E18" s="4">
        <f>1/H18</f>
        <v>0.7628952120475252</v>
      </c>
      <c r="F18" s="14">
        <f>E18*D18</f>
        <v>305.15808481901007</v>
      </c>
      <c r="H18" s="1">
        <f>1.1449*H17</f>
        <v>1.31079601</v>
      </c>
    </row>
    <row r="19" spans="3:8" ht="15">
      <c r="C19" s="4">
        <v>3</v>
      </c>
      <c r="D19" s="14">
        <v>300</v>
      </c>
      <c r="E19" s="4">
        <f>1/H19</f>
        <v>0.6663422238165125</v>
      </c>
      <c r="F19" s="14">
        <f>E19*D19</f>
        <v>199.90266714495377</v>
      </c>
      <c r="H19" s="1">
        <f>1.1449*H18</f>
        <v>1.500730351849</v>
      </c>
    </row>
    <row r="20" spans="3:8" ht="15">
      <c r="C20" s="4">
        <v>4</v>
      </c>
      <c r="D20" s="14">
        <v>100</v>
      </c>
      <c r="E20" s="4">
        <f>1/H20</f>
        <v>0.5820091045650384</v>
      </c>
      <c r="F20" s="14">
        <f>E20*D20</f>
        <v>58.20091045650384</v>
      </c>
      <c r="H20" s="1">
        <f>1.1449*H19</f>
        <v>1.7181861798319202</v>
      </c>
    </row>
    <row r="21" spans="3:7" ht="15">
      <c r="C21" s="4"/>
      <c r="D21" s="4"/>
      <c r="E21" s="4" t="s">
        <v>5</v>
      </c>
      <c r="F21" s="11">
        <f>SUM(F16:F20)</f>
        <v>-0.018973442926515816</v>
      </c>
      <c r="G21" s="3"/>
    </row>
    <row r="22" spans="3:6" ht="15">
      <c r="C22" s="4" t="s">
        <v>0</v>
      </c>
      <c r="D22" s="4" t="s">
        <v>2</v>
      </c>
      <c r="E22" s="4" t="s">
        <v>19</v>
      </c>
      <c r="F22" s="4" t="s">
        <v>4</v>
      </c>
    </row>
    <row r="23" spans="3:6" ht="15">
      <c r="C23" s="4">
        <v>0</v>
      </c>
      <c r="D23" s="14">
        <v>-1000</v>
      </c>
      <c r="E23" s="4">
        <v>1</v>
      </c>
      <c r="F23" s="14">
        <f>E23*D23</f>
        <v>-1000</v>
      </c>
    </row>
    <row r="24" spans="3:8" ht="15">
      <c r="C24" s="4">
        <v>1</v>
      </c>
      <c r="D24" s="14">
        <v>100</v>
      </c>
      <c r="E24" s="4">
        <f>1/H24</f>
        <v>0.8806693086745927</v>
      </c>
      <c r="F24" s="14">
        <f>E24*D24</f>
        <v>88.06693086745926</v>
      </c>
      <c r="H24" s="1">
        <v>1.1355</v>
      </c>
    </row>
    <row r="25" spans="3:8" ht="15">
      <c r="C25" s="4">
        <v>2</v>
      </c>
      <c r="D25" s="14">
        <v>300</v>
      </c>
      <c r="E25" s="4">
        <f>1/H25</f>
        <v>0.7755784312413851</v>
      </c>
      <c r="F25" s="14">
        <f>E25*D25</f>
        <v>232.67352937241554</v>
      </c>
      <c r="H25" s="1">
        <f>1.1355*H24</f>
        <v>1.2893602499999999</v>
      </c>
    </row>
    <row r="26" spans="3:8" ht="15">
      <c r="C26" s="4">
        <v>3</v>
      </c>
      <c r="D26" s="14">
        <v>400</v>
      </c>
      <c r="E26" s="4">
        <f>1/H26</f>
        <v>0.6830281208642758</v>
      </c>
      <c r="F26" s="14">
        <f>E26*D26</f>
        <v>273.2112483457103</v>
      </c>
      <c r="H26" s="1">
        <f>1.1355*H25</f>
        <v>1.4640685638749997</v>
      </c>
    </row>
    <row r="27" spans="3:8" ht="15">
      <c r="C27" s="4">
        <v>4</v>
      </c>
      <c r="D27" s="14">
        <v>675</v>
      </c>
      <c r="E27" s="4">
        <f>1/H27</f>
        <v>0.6015219030068479</v>
      </c>
      <c r="F27" s="14">
        <f>E27*D27</f>
        <v>406.02728452962236</v>
      </c>
      <c r="H27" s="1">
        <f>1.1355*H26</f>
        <v>1.662449854280062</v>
      </c>
    </row>
    <row r="28" spans="3:6" ht="15">
      <c r="C28" s="4"/>
      <c r="D28" s="4"/>
      <c r="E28" s="4" t="s">
        <v>5</v>
      </c>
      <c r="F28" s="11">
        <f>SUM(F23:F27)</f>
        <v>-0.021006884792427627</v>
      </c>
    </row>
    <row r="30" spans="3:8" ht="15">
      <c r="C30" s="15" t="s">
        <v>9</v>
      </c>
      <c r="D30" s="4"/>
      <c r="E30" s="4"/>
      <c r="F30" s="11"/>
      <c r="G30" s="4"/>
      <c r="H30" s="4"/>
    </row>
    <row r="31" spans="3:8" ht="15">
      <c r="C31" s="4" t="s">
        <v>0</v>
      </c>
      <c r="D31" s="4" t="s">
        <v>1</v>
      </c>
      <c r="E31" s="4" t="s">
        <v>2</v>
      </c>
      <c r="F31" s="4" t="s">
        <v>23</v>
      </c>
      <c r="G31" s="4" t="s">
        <v>3</v>
      </c>
      <c r="H31" s="4" t="s">
        <v>4</v>
      </c>
    </row>
    <row r="32" spans="3:8" ht="15">
      <c r="C32" s="4">
        <v>0</v>
      </c>
      <c r="D32" s="14">
        <v>-1000</v>
      </c>
      <c r="E32" s="14">
        <v>-1000</v>
      </c>
      <c r="F32" s="4">
        <v>1</v>
      </c>
      <c r="G32" s="14">
        <f>D32*F32</f>
        <v>-1000</v>
      </c>
      <c r="H32" s="14">
        <f>F32*E32</f>
        <v>-1000</v>
      </c>
    </row>
    <row r="33" spans="3:9" ht="15">
      <c r="C33" s="4">
        <v>1</v>
      </c>
      <c r="D33" s="14">
        <v>500</v>
      </c>
      <c r="E33" s="14">
        <v>100</v>
      </c>
      <c r="F33" s="4">
        <f>1/I33</f>
        <v>0.9090909090909091</v>
      </c>
      <c r="G33" s="11">
        <f>D33*F33</f>
        <v>454.5454545454545</v>
      </c>
      <c r="H33" s="11">
        <f>F33*E33</f>
        <v>90.9090909090909</v>
      </c>
      <c r="I33" s="7">
        <v>1.1</v>
      </c>
    </row>
    <row r="34" spans="3:9" ht="15">
      <c r="C34" s="4">
        <v>2</v>
      </c>
      <c r="D34" s="14">
        <v>400</v>
      </c>
      <c r="E34" s="14">
        <v>300</v>
      </c>
      <c r="F34" s="4">
        <f>1/I34</f>
        <v>0.8264462809917354</v>
      </c>
      <c r="G34" s="11">
        <f>D34*F34</f>
        <v>330.5785123966942</v>
      </c>
      <c r="H34" s="11">
        <f>F34*E34</f>
        <v>247.93388429752065</v>
      </c>
      <c r="I34" s="1">
        <f>I33*1.1</f>
        <v>1.2100000000000002</v>
      </c>
    </row>
    <row r="35" spans="3:9" ht="15">
      <c r="C35" s="4">
        <v>3</v>
      </c>
      <c r="D35" s="14">
        <v>300</v>
      </c>
      <c r="E35" s="14">
        <v>400</v>
      </c>
      <c r="F35" s="4">
        <f>1/I35</f>
        <v>0.7513148009015775</v>
      </c>
      <c r="G35" s="11">
        <f>D35*F35</f>
        <v>225.39444027047327</v>
      </c>
      <c r="H35" s="11">
        <f>F35*E35</f>
        <v>300.525920360631</v>
      </c>
      <c r="I35" s="1">
        <f>I34*1.1</f>
        <v>1.3310000000000004</v>
      </c>
    </row>
    <row r="36" spans="3:9" ht="15">
      <c r="C36" s="4">
        <v>4</v>
      </c>
      <c r="D36" s="14">
        <v>100</v>
      </c>
      <c r="E36" s="14">
        <v>675</v>
      </c>
      <c r="F36" s="4">
        <f>1/I36</f>
        <v>0.6830134553650704</v>
      </c>
      <c r="G36" s="11">
        <f>D36*F36</f>
        <v>68.30134553650704</v>
      </c>
      <c r="H36" s="11">
        <f>F36*E36</f>
        <v>461.0340823714225</v>
      </c>
      <c r="I36" s="1">
        <f>I35*1.1</f>
        <v>1.4641000000000006</v>
      </c>
    </row>
    <row r="37" spans="3:8" ht="15">
      <c r="C37" s="4"/>
      <c r="D37" s="14"/>
      <c r="E37" s="4" t="s">
        <v>25</v>
      </c>
      <c r="F37" s="4"/>
      <c r="G37" s="11">
        <f>SUM(G33:G36)</f>
        <v>1078.819752749129</v>
      </c>
      <c r="H37" s="11">
        <f>SUM(H33:H36)</f>
        <v>1100.4029779386651</v>
      </c>
    </row>
    <row r="38" spans="3:8" ht="15">
      <c r="C38" s="4" t="s">
        <v>9</v>
      </c>
      <c r="D38" s="4"/>
      <c r="E38" s="4"/>
      <c r="F38" s="11"/>
      <c r="G38" s="4">
        <f>G37/1000</f>
        <v>1.078819752749129</v>
      </c>
      <c r="H38" s="4">
        <f>H37/1000</f>
        <v>1.100402977938665</v>
      </c>
    </row>
    <row r="46" spans="2:5" ht="15">
      <c r="B46" s="4"/>
      <c r="C46" s="4" t="s">
        <v>7</v>
      </c>
      <c r="D46" s="4"/>
      <c r="E46" s="4"/>
    </row>
    <row r="47" spans="2:8" ht="15">
      <c r="B47" s="4" t="s">
        <v>8</v>
      </c>
      <c r="C47" s="4" t="s">
        <v>20</v>
      </c>
      <c r="D47" s="4" t="s">
        <v>21</v>
      </c>
      <c r="E47" s="4" t="s">
        <v>22</v>
      </c>
      <c r="G47" s="8" t="s">
        <v>5</v>
      </c>
      <c r="H47" s="1" t="s">
        <v>26</v>
      </c>
    </row>
    <row r="48" spans="2:6" ht="15">
      <c r="B48" s="4">
        <v>1</v>
      </c>
      <c r="C48" s="16">
        <v>0</v>
      </c>
      <c r="D48" s="11">
        <v>300</v>
      </c>
      <c r="E48" s="11">
        <v>475</v>
      </c>
      <c r="F48" s="2">
        <f>D48-E48</f>
        <v>-175</v>
      </c>
    </row>
    <row r="49" spans="2:12" ht="15">
      <c r="B49" s="4">
        <v>2</v>
      </c>
      <c r="C49" s="16">
        <v>0.05</v>
      </c>
      <c r="D49" s="11">
        <v>180.42379461232707</v>
      </c>
      <c r="E49" s="11">
        <v>268.2061486726207</v>
      </c>
      <c r="F49" s="2">
        <f>D49-E49</f>
        <v>-87.78235406029364</v>
      </c>
      <c r="G49" s="4" t="s">
        <v>0</v>
      </c>
      <c r="H49" s="4" t="s">
        <v>1</v>
      </c>
      <c r="I49" s="4" t="s">
        <v>2</v>
      </c>
      <c r="J49" s="4" t="s">
        <v>23</v>
      </c>
      <c r="K49" s="4" t="s">
        <v>3</v>
      </c>
      <c r="L49" s="4" t="s">
        <v>4</v>
      </c>
    </row>
    <row r="50" spans="2:12" ht="15">
      <c r="B50" s="4">
        <v>3</v>
      </c>
      <c r="C50" s="16">
        <v>0.1</v>
      </c>
      <c r="D50" s="11">
        <v>78.819752749129</v>
      </c>
      <c r="E50" s="11">
        <v>100.40297793866506</v>
      </c>
      <c r="F50" s="2">
        <f>D50-E50</f>
        <v>-21.583225189536066</v>
      </c>
      <c r="G50" s="4">
        <v>0</v>
      </c>
      <c r="H50" s="14">
        <v>-1000</v>
      </c>
      <c r="I50" s="14">
        <v>-1000</v>
      </c>
      <c r="J50" s="4">
        <v>1</v>
      </c>
      <c r="K50" s="14">
        <f>H50*J50</f>
        <v>-1000</v>
      </c>
      <c r="L50" s="14">
        <f>J50*I50</f>
        <v>-1000</v>
      </c>
    </row>
    <row r="51" spans="2:13" ht="15">
      <c r="B51" s="4">
        <v>4</v>
      </c>
      <c r="C51" s="16">
        <v>0.11</v>
      </c>
      <c r="D51" s="11">
        <v>60.32993555285729</v>
      </c>
      <c r="E51" s="11">
        <v>70.6967801315617</v>
      </c>
      <c r="F51" s="2" t="e">
        <f>#REF!-#REF!</f>
        <v>#REF!</v>
      </c>
      <c r="G51" s="4">
        <v>1</v>
      </c>
      <c r="H51" s="14">
        <v>500</v>
      </c>
      <c r="I51" s="14">
        <v>100</v>
      </c>
      <c r="J51" s="4">
        <f>1/M51</f>
        <v>0.8930564858227282</v>
      </c>
      <c r="K51" s="11">
        <f>H51*J51</f>
        <v>446.5282429113641</v>
      </c>
      <c r="L51" s="11">
        <f>J51*I51</f>
        <v>89.30564858227282</v>
      </c>
      <c r="M51" s="7">
        <v>1.11975</v>
      </c>
    </row>
    <row r="52" spans="2:13" ht="15">
      <c r="B52" s="4">
        <v>5</v>
      </c>
      <c r="C52" s="16">
        <v>0.12</v>
      </c>
      <c r="D52" s="11">
        <v>42.392004633485826</v>
      </c>
      <c r="E52" s="11">
        <v>42.130679599645646</v>
      </c>
      <c r="F52" s="2">
        <f>D56-E56</f>
        <v>45.64586360563291</v>
      </c>
      <c r="G52" s="4">
        <v>2</v>
      </c>
      <c r="H52" s="14">
        <v>400</v>
      </c>
      <c r="I52" s="14">
        <v>300</v>
      </c>
      <c r="J52" s="4">
        <f>1/M52</f>
        <v>0.7975498868700408</v>
      </c>
      <c r="K52" s="11">
        <f>H52*J52</f>
        <v>319.01995474801635</v>
      </c>
      <c r="L52" s="11">
        <f>J52*I52</f>
        <v>239.26496606101225</v>
      </c>
      <c r="M52" s="1">
        <f>M51*1.11975</f>
        <v>1.2538400625000001</v>
      </c>
    </row>
    <row r="53" spans="2:13" ht="15">
      <c r="B53" s="4">
        <v>6</v>
      </c>
      <c r="C53" s="16">
        <v>0.1355</v>
      </c>
      <c r="D53" s="11">
        <v>15.626653393817918</v>
      </c>
      <c r="E53" s="11">
        <v>-0.021006884792427627</v>
      </c>
      <c r="F53" s="2">
        <f>D57-E57</f>
        <v>67.61188271604931</v>
      </c>
      <c r="G53" s="4">
        <v>3</v>
      </c>
      <c r="H53" s="14">
        <v>300</v>
      </c>
      <c r="I53" s="14">
        <v>400</v>
      </c>
      <c r="J53" s="4">
        <f>1/M53</f>
        <v>0.7122570992364731</v>
      </c>
      <c r="K53" s="11">
        <f>H53*J53</f>
        <v>213.67712977094192</v>
      </c>
      <c r="L53" s="11">
        <f>J53*I53</f>
        <v>284.9028396945892</v>
      </c>
      <c r="M53" s="1">
        <f>M52*1.11975</f>
        <v>1.4039874099843752</v>
      </c>
    </row>
    <row r="54" spans="2:13" ht="15">
      <c r="B54" s="4">
        <v>7</v>
      </c>
      <c r="C54" s="16">
        <v>0.1449</v>
      </c>
      <c r="D54" s="11">
        <v>-0.018973442926515816</v>
      </c>
      <c r="E54" s="11">
        <v>-24.39452845041535</v>
      </c>
      <c r="F54" s="2" t="e">
        <f>#REF!-#REF!</f>
        <v>#REF!</v>
      </c>
      <c r="G54" s="4">
        <v>4</v>
      </c>
      <c r="H54" s="14">
        <v>100</v>
      </c>
      <c r="I54" s="14">
        <v>675</v>
      </c>
      <c r="J54" s="4">
        <f>1/M54</f>
        <v>0.6360858220464148</v>
      </c>
      <c r="K54" s="11">
        <f>H54*J54</f>
        <v>63.608582204641486</v>
      </c>
      <c r="L54" s="11">
        <f>J54*I54</f>
        <v>429.35792988133</v>
      </c>
      <c r="M54" s="1">
        <f>M53*1.11975</f>
        <v>1.5721149023300043</v>
      </c>
    </row>
    <row r="55" spans="2:12" ht="15">
      <c r="B55" s="4">
        <v>8</v>
      </c>
      <c r="C55" s="16">
        <v>0.15</v>
      </c>
      <c r="D55" s="11">
        <v>-8.329730096733321</v>
      </c>
      <c r="E55" s="11">
        <v>-37.26044432374056</v>
      </c>
      <c r="F55" s="2">
        <f>D55-E55</f>
        <v>28.930714227007236</v>
      </c>
      <c r="G55" s="4"/>
      <c r="H55" s="4"/>
      <c r="I55" s="4"/>
      <c r="J55" s="4" t="s">
        <v>5</v>
      </c>
      <c r="K55" s="11">
        <f>SUM(K50:K54)</f>
        <v>42.83390963496378</v>
      </c>
      <c r="L55" s="11">
        <f>SUM(L50:L54)</f>
        <v>42.831384219204324</v>
      </c>
    </row>
    <row r="56" spans="2:6" ht="15">
      <c r="B56" s="4">
        <v>9</v>
      </c>
      <c r="C56" s="16">
        <v>0.17</v>
      </c>
      <c r="D56" s="11">
        <v>-39.767980485869174</v>
      </c>
      <c r="E56" s="11">
        <v>-85.41384409150209</v>
      </c>
      <c r="F56" s="2"/>
    </row>
    <row r="57" spans="2:6" ht="15">
      <c r="B57" s="4">
        <v>10</v>
      </c>
      <c r="C57" s="16">
        <v>0.2</v>
      </c>
      <c r="D57" s="11">
        <v>-83.71913580246905</v>
      </c>
      <c r="E57" s="11">
        <v>-151.33101851851836</v>
      </c>
      <c r="F57" s="2"/>
    </row>
    <row r="58" spans="4:8" ht="15">
      <c r="D58" s="3"/>
      <c r="E58" s="3"/>
      <c r="G58" s="1">
        <v>884</v>
      </c>
      <c r="H58" s="1">
        <v>935</v>
      </c>
    </row>
    <row r="59" spans="7:9" ht="15">
      <c r="G59" s="1">
        <v>1068</v>
      </c>
      <c r="H59" s="1">
        <v>1071</v>
      </c>
      <c r="I59" s="1">
        <v>0.145</v>
      </c>
    </row>
    <row r="66" ht="15">
      <c r="C66" s="1" t="s">
        <v>7</v>
      </c>
    </row>
    <row r="67" spans="3:6" ht="15">
      <c r="C67" s="4" t="s">
        <v>28</v>
      </c>
      <c r="D67" s="4" t="s">
        <v>21</v>
      </c>
      <c r="E67" s="4" t="s">
        <v>29</v>
      </c>
      <c r="F67" s="4" t="s">
        <v>30</v>
      </c>
    </row>
    <row r="68" spans="3:6" ht="15">
      <c r="C68" s="4">
        <v>0.119</v>
      </c>
      <c r="D68" s="11">
        <v>44.16161294962935</v>
      </c>
      <c r="E68" s="11">
        <v>44.93757496022539</v>
      </c>
      <c r="F68" s="11">
        <f>D68-E68</f>
        <v>-0.7759620105960394</v>
      </c>
    </row>
    <row r="69" spans="3:6" ht="15">
      <c r="C69" s="4">
        <v>0.12</v>
      </c>
      <c r="D69" s="11">
        <v>42.392004633485826</v>
      </c>
      <c r="E69" s="11">
        <v>42.130679599645646</v>
      </c>
      <c r="F69" s="11">
        <f>D69-E69</f>
        <v>0.2613250338401798</v>
      </c>
    </row>
    <row r="70" spans="3:6" ht="15">
      <c r="C70" s="4">
        <v>0.1195</v>
      </c>
      <c r="D70" s="11">
        <v>43.27614579282116</v>
      </c>
      <c r="E70" s="11">
        <v>43.53276776286543</v>
      </c>
      <c r="F70" s="11">
        <f>D70-E70</f>
        <v>-0.25662197004427156</v>
      </c>
    </row>
    <row r="71" spans="3:6" ht="15">
      <c r="C71" s="4">
        <v>0.11975</v>
      </c>
      <c r="D71" s="11">
        <v>42.83390963496378</v>
      </c>
      <c r="E71" s="11">
        <v>42.831384219204324</v>
      </c>
      <c r="F71" s="11">
        <f>D71-E71</f>
        <v>0.0025254157594574167</v>
      </c>
    </row>
    <row r="74" ht="15">
      <c r="C74" t="s">
        <v>27</v>
      </c>
    </row>
    <row r="76" spans="3:10" ht="15">
      <c r="C76" s="4" t="s">
        <v>0</v>
      </c>
      <c r="D76" s="4" t="s">
        <v>1</v>
      </c>
      <c r="E76" s="17" t="s">
        <v>2</v>
      </c>
      <c r="F76" s="4" t="s">
        <v>31</v>
      </c>
      <c r="G76" s="4" t="s">
        <v>33</v>
      </c>
      <c r="H76" s="4" t="s">
        <v>34</v>
      </c>
      <c r="I76" s="4" t="s">
        <v>35</v>
      </c>
      <c r="J76" s="4" t="s">
        <v>36</v>
      </c>
    </row>
    <row r="77" spans="3:10" ht="15">
      <c r="C77" s="4">
        <v>0</v>
      </c>
      <c r="D77" s="14">
        <v>-1000</v>
      </c>
      <c r="E77" s="14">
        <v>-1000</v>
      </c>
      <c r="F77" s="4"/>
      <c r="G77" s="4"/>
      <c r="H77" s="14">
        <v>-1000</v>
      </c>
      <c r="I77" s="4"/>
      <c r="J77" s="14">
        <v>-1000</v>
      </c>
    </row>
    <row r="78" spans="3:10" ht="15">
      <c r="C78" s="4">
        <v>1</v>
      </c>
      <c r="D78" s="14">
        <v>500</v>
      </c>
      <c r="E78" s="14">
        <v>100</v>
      </c>
      <c r="F78" s="12">
        <f>(1.1)^(4-C78)</f>
        <v>1.3310000000000004</v>
      </c>
      <c r="G78" s="4">
        <f>D78*F78</f>
        <v>665.5000000000002</v>
      </c>
      <c r="H78" s="4">
        <v>0</v>
      </c>
      <c r="I78" s="4">
        <f>E78*F78</f>
        <v>133.10000000000005</v>
      </c>
      <c r="J78" s="4">
        <v>0</v>
      </c>
    </row>
    <row r="79" spans="3:10" ht="15">
      <c r="C79" s="4">
        <v>2</v>
      </c>
      <c r="D79" s="14">
        <v>400</v>
      </c>
      <c r="E79" s="14">
        <v>300</v>
      </c>
      <c r="F79" s="12">
        <f>(1.1)^(4-C79)</f>
        <v>1.2100000000000002</v>
      </c>
      <c r="G79" s="4">
        <f>D79*F79</f>
        <v>484.00000000000006</v>
      </c>
      <c r="H79" s="4">
        <v>0</v>
      </c>
      <c r="I79" s="4">
        <f>E79*F79</f>
        <v>363.00000000000006</v>
      </c>
      <c r="J79" s="4">
        <v>0</v>
      </c>
    </row>
    <row r="80" spans="3:10" ht="15">
      <c r="C80" s="4">
        <v>3</v>
      </c>
      <c r="D80" s="14">
        <v>300</v>
      </c>
      <c r="E80" s="14">
        <v>400</v>
      </c>
      <c r="F80" s="12">
        <f>(1.1)^(4-C80)</f>
        <v>1.1</v>
      </c>
      <c r="G80" s="4">
        <f>D80*F80</f>
        <v>330</v>
      </c>
      <c r="H80" s="4">
        <v>0</v>
      </c>
      <c r="I80" s="4">
        <f>E80*F80</f>
        <v>440.00000000000006</v>
      </c>
      <c r="J80" s="4">
        <v>0</v>
      </c>
    </row>
    <row r="81" spans="3:10" ht="15">
      <c r="C81" s="4">
        <v>4</v>
      </c>
      <c r="D81" s="14">
        <v>100</v>
      </c>
      <c r="E81" s="14">
        <v>675</v>
      </c>
      <c r="F81" s="12">
        <f>(1.1)^(4-C81)</f>
        <v>1</v>
      </c>
      <c r="G81" s="4">
        <f>D81*F81</f>
        <v>100</v>
      </c>
      <c r="H81" s="4">
        <f>G82</f>
        <v>1579.5000000000002</v>
      </c>
      <c r="I81" s="4">
        <f>E81*F81</f>
        <v>675</v>
      </c>
      <c r="J81" s="4">
        <f>I82</f>
        <v>1611.1000000000001</v>
      </c>
    </row>
    <row r="82" spans="6:10" ht="15">
      <c r="F82" s="4" t="s">
        <v>32</v>
      </c>
      <c r="G82" s="4">
        <f>SUM(G78:G81)</f>
        <v>1579.5000000000002</v>
      </c>
      <c r="H82" s="4"/>
      <c r="I82" s="4">
        <f>SUM(I78:I81)</f>
        <v>1611.1000000000001</v>
      </c>
      <c r="J82" s="4"/>
    </row>
    <row r="83" spans="7:10" ht="15">
      <c r="G83" s="4" t="s">
        <v>27</v>
      </c>
      <c r="H83" s="12">
        <f>IRR(H77:H81)</f>
        <v>0.12106271186687012</v>
      </c>
      <c r="I83" s="4"/>
      <c r="J83" s="12">
        <f>IRR(J77:J81)</f>
        <v>0.12662821762545295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37"/>
  <sheetViews>
    <sheetView tabSelected="1" zoomScalePageLayoutView="0" workbookViewId="0" topLeftCell="A17">
      <selection activeCell="C30" sqref="C30"/>
    </sheetView>
  </sheetViews>
  <sheetFormatPr defaultColWidth="9.00390625" defaultRowHeight="12.75"/>
  <cols>
    <col min="4" max="4" width="10.125" style="0" customWidth="1"/>
    <col min="5" max="5" width="10.50390625" style="0" customWidth="1"/>
    <col min="8" max="8" width="12.25390625" style="0" bestFit="1" customWidth="1"/>
  </cols>
  <sheetData>
    <row r="3" ht="12.75">
      <c r="D3" s="13" t="s">
        <v>24</v>
      </c>
    </row>
    <row r="5" spans="3:7" ht="12">
      <c r="C5">
        <v>-936</v>
      </c>
      <c r="D5" s="5" t="s">
        <v>10</v>
      </c>
      <c r="E5" s="5" t="s">
        <v>11</v>
      </c>
      <c r="F5" s="5" t="s">
        <v>12</v>
      </c>
      <c r="G5" s="5" t="s">
        <v>13</v>
      </c>
    </row>
    <row r="6" spans="4:7" ht="12">
      <c r="D6" s="5">
        <v>0</v>
      </c>
      <c r="E6" s="5">
        <f>C5</f>
        <v>-936</v>
      </c>
      <c r="F6" s="5">
        <v>1</v>
      </c>
      <c r="G6" s="5">
        <f>F6</f>
        <v>1</v>
      </c>
    </row>
    <row r="7" spans="4:7" ht="12">
      <c r="D7" s="5">
        <v>1</v>
      </c>
      <c r="E7" s="5">
        <v>80</v>
      </c>
      <c r="F7" s="5">
        <f>1/(1+0.0899712)^D7</f>
        <v>0.9174554336848534</v>
      </c>
      <c r="G7" s="5">
        <f>E7*F7</f>
        <v>73.39643469478827</v>
      </c>
    </row>
    <row r="8" spans="4:7" ht="12">
      <c r="D8" s="5">
        <v>2</v>
      </c>
      <c r="E8" s="5">
        <v>80</v>
      </c>
      <c r="F8" s="5">
        <f aca="true" t="shared" si="0" ref="F8:F16">1/(1+0.0899712)^D8</f>
        <v>0.8417244727978624</v>
      </c>
      <c r="G8" s="5">
        <f aca="true" t="shared" si="1" ref="G8:G16">E8*F8</f>
        <v>67.337957823829</v>
      </c>
    </row>
    <row r="9" spans="4:7" ht="12">
      <c r="D9" s="5">
        <v>3</v>
      </c>
      <c r="E9" s="5">
        <v>80</v>
      </c>
      <c r="F9" s="5">
        <f t="shared" si="0"/>
        <v>0.7722446912339175</v>
      </c>
      <c r="G9" s="5">
        <f t="shared" si="1"/>
        <v>61.7795752987134</v>
      </c>
    </row>
    <row r="10" spans="4:7" ht="12">
      <c r="D10" s="5">
        <v>4</v>
      </c>
      <c r="E10" s="5">
        <v>80</v>
      </c>
      <c r="F10" s="5">
        <f t="shared" si="0"/>
        <v>0.7085000881068396</v>
      </c>
      <c r="G10" s="5">
        <f t="shared" si="1"/>
        <v>56.68000704854717</v>
      </c>
    </row>
    <row r="11" spans="4:7" ht="12">
      <c r="D11" s="5">
        <v>5</v>
      </c>
      <c r="E11" s="5">
        <v>80</v>
      </c>
      <c r="F11" s="5">
        <f t="shared" si="0"/>
        <v>0.6500172555998173</v>
      </c>
      <c r="G11" s="5">
        <f t="shared" si="1"/>
        <v>52.00138044798538</v>
      </c>
    </row>
    <row r="12" spans="4:7" ht="12">
      <c r="D12" s="5">
        <v>6</v>
      </c>
      <c r="E12" s="5">
        <v>80</v>
      </c>
      <c r="F12" s="5">
        <f t="shared" si="0"/>
        <v>0.5963618631389687</v>
      </c>
      <c r="G12" s="5">
        <f t="shared" si="1"/>
        <v>47.70894905111749</v>
      </c>
    </row>
    <row r="13" spans="4:7" ht="12">
      <c r="D13" s="5">
        <v>7</v>
      </c>
      <c r="E13" s="5">
        <v>80</v>
      </c>
      <c r="F13" s="5">
        <f t="shared" si="0"/>
        <v>0.5471354317792696</v>
      </c>
      <c r="G13" s="5">
        <f t="shared" si="1"/>
        <v>43.77083454234157</v>
      </c>
    </row>
    <row r="14" spans="4:7" ht="12">
      <c r="D14" s="5">
        <v>8</v>
      </c>
      <c r="E14" s="5">
        <v>80</v>
      </c>
      <c r="F14" s="5">
        <f t="shared" si="0"/>
        <v>0.5019723748473994</v>
      </c>
      <c r="G14" s="5">
        <f t="shared" si="1"/>
        <v>40.15778998779196</v>
      </c>
    </row>
    <row r="15" spans="4:10" ht="12">
      <c r="D15" s="5">
        <v>9</v>
      </c>
      <c r="E15" s="5">
        <v>80</v>
      </c>
      <c r="F15" s="5">
        <f t="shared" si="0"/>
        <v>0.4605372828634366</v>
      </c>
      <c r="G15" s="5">
        <f t="shared" si="1"/>
        <v>36.842982629074925</v>
      </c>
      <c r="J15">
        <v>1</v>
      </c>
    </row>
    <row r="16" spans="4:7" ht="12">
      <c r="D16" s="5">
        <v>10</v>
      </c>
      <c r="E16" s="5">
        <v>1080</v>
      </c>
      <c r="F16" s="5">
        <f t="shared" si="0"/>
        <v>0.42252243257751826</v>
      </c>
      <c r="G16" s="5">
        <f t="shared" si="1"/>
        <v>456.3242271837197</v>
      </c>
    </row>
    <row r="17" spans="4:7" ht="12">
      <c r="D17" s="5"/>
      <c r="E17" s="6" t="s">
        <v>5</v>
      </c>
      <c r="F17" s="5"/>
      <c r="G17" s="5">
        <f>SUM(G7:G16)</f>
        <v>936.0001387079087</v>
      </c>
    </row>
    <row r="19" ht="12">
      <c r="F19">
        <f>0.06833*0.8</f>
        <v>0.054664000000000004</v>
      </c>
    </row>
    <row r="20" spans="5:9" ht="12">
      <c r="E20">
        <f>IRR(E6:E16)</f>
        <v>0.08997122260156654</v>
      </c>
      <c r="F20" s="9"/>
      <c r="I20">
        <f>2.5*0.025</f>
        <v>0.0625</v>
      </c>
    </row>
    <row r="21" ht="12">
      <c r="I21">
        <f>2.5-I20</f>
        <v>2.4375</v>
      </c>
    </row>
    <row r="22" spans="8:9" ht="12">
      <c r="H22" t="s">
        <v>38</v>
      </c>
      <c r="I22">
        <f>0.3/I21</f>
        <v>0.12307692307692307</v>
      </c>
    </row>
    <row r="23" spans="4:5" ht="12">
      <c r="D23" t="s">
        <v>14</v>
      </c>
      <c r="E23">
        <f>IRR(E6:E16)</f>
        <v>0.08997122260156654</v>
      </c>
    </row>
    <row r="24" spans="4:5" ht="12">
      <c r="D24" t="s">
        <v>17</v>
      </c>
      <c r="E24">
        <f>E23</f>
        <v>0.08997122260156654</v>
      </c>
    </row>
    <row r="25" spans="4:9" ht="12">
      <c r="D25" t="s">
        <v>18</v>
      </c>
      <c r="E25">
        <f>9*0.75</f>
        <v>6.75</v>
      </c>
      <c r="H25" t="s">
        <v>37</v>
      </c>
      <c r="I25" s="18">
        <f>0.06+(0.11-0.06)*1.4</f>
        <v>0.13</v>
      </c>
    </row>
    <row r="27" ht="12">
      <c r="I27">
        <f>0.125/2.3</f>
        <v>0.05434782608695653</v>
      </c>
    </row>
    <row r="28" ht="12">
      <c r="I28">
        <f>I27+0.083</f>
        <v>0.13734782608695653</v>
      </c>
    </row>
    <row r="30" ht="12">
      <c r="I30">
        <f>(I28+0.13+0.13)/3</f>
        <v>0.13244927536231885</v>
      </c>
    </row>
    <row r="33" ht="12">
      <c r="I33">
        <f>0.125/2.07+0.083</f>
        <v>0.1433864734299517</v>
      </c>
    </row>
    <row r="36" ht="12">
      <c r="I36">
        <f>0.45*0.0675+0.02*0.123+0.53*0.1434</f>
        <v>0.108837</v>
      </c>
    </row>
    <row r="37" ht="12">
      <c r="I37">
        <f>0.45*0.0675+0.02*0.123+0.53*0.1324</f>
        <v>0.103007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ΡΑΓΚΟΥΣΗΣ ΙΩΑΝΝΗΣ</cp:lastModifiedBy>
  <dcterms:created xsi:type="dcterms:W3CDTF">2017-11-04T12:10:57Z</dcterms:created>
  <dcterms:modified xsi:type="dcterms:W3CDTF">2021-10-24T11:26:20Z</dcterms:modified>
  <cp:category/>
  <cp:version/>
  <cp:contentType/>
  <cp:contentStatus/>
</cp:coreProperties>
</file>